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Для розрахунку" sheetId="1" r:id="rId1"/>
    <sheet name="ГОТОВИЙ ЗВІТ" sheetId="2" r:id="rId2"/>
    <sheet name="розшифровка" sheetId="3" r:id="rId3"/>
  </sheets>
  <definedNames>
    <definedName name="_xlnm.Print_Area" localSheetId="1">'ГОТОВИЙ ЗВІТ'!$A$1:$U$113</definedName>
    <definedName name="_xlnm.Print_Area" localSheetId="0">'Для розрахунку'!$A$1:$U$113</definedName>
    <definedName name="_xlnm.Print_Area" localSheetId="2">'розшифровка'!$A$1:$P$98</definedName>
  </definedNames>
  <calcPr fullCalcOnLoad="1"/>
</workbook>
</file>

<file path=xl/sharedStrings.xml><?xml version="1.0" encoding="utf-8"?>
<sst xmlns="http://schemas.openxmlformats.org/spreadsheetml/2006/main" count="428" uniqueCount="126">
  <si>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</si>
  <si>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</si>
  <si>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</si>
  <si>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</si>
  <si>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</si>
  <si>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</si>
  <si>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</si>
  <si>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</si>
  <si>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</si>
  <si>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</si>
  <si>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виміру: тис. грн.</t>
  </si>
  <si>
    <t>Контрольна сума</t>
  </si>
  <si>
    <t>Код за ДКУД  </t>
  </si>
  <si>
    <t>Код рядка</t>
  </si>
  <si>
    <t xml:space="preserve">Керівник </t>
  </si>
  <si>
    <t xml:space="preserve">Головний бухгалтер </t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</si>
  <si>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</si>
  <si>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</si>
  <si>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</si>
  <si>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</si>
  <si>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</si>
  <si>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</si>
  <si>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</si>
  <si>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</si>
  <si>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</si>
  <si>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r>
      <t xml:space="preserve">Дата </t>
    </r>
    <r>
      <rPr>
        <sz val="9"/>
        <rFont val="Times New Roman"/>
        <family val="1"/>
      </rPr>
      <t>(рік, місяць, число)</t>
    </r>
  </si>
  <si>
    <t>01</t>
  </si>
  <si>
    <t>1801003</t>
  </si>
  <si>
    <t>Звіт про фінансові результати</t>
  </si>
  <si>
    <t>Форма N 2</t>
  </si>
  <si>
    <t xml:space="preserve">I. ФІНАНСОВІ РЕЗУЛЬТАТИ </t>
  </si>
  <si>
    <t>Стаття</t>
  </si>
  <si>
    <t>Доход (виручка) від реалізації продукції (товарів, робіт, послуг)</t>
  </si>
  <si>
    <t>Податок на додану вартість</t>
  </si>
  <si>
    <t>Акцизний збір</t>
  </si>
  <si>
    <t>Інші вирахування з доходу</t>
  </si>
  <si>
    <t>Чистий доход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</si>
  <si>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</si>
  <si>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</si>
  <si>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</si>
  <si>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</si>
  <si>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</si>
  <si>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</si>
  <si>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</si>
  <si>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</si>
  <si>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</si>
  <si>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</si>
  <si>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</si>
  <si>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</si>
  <si>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</si>
  <si>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</si>
  <si>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</si>
  <si>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Фінансові результати від звичайної діяльності до оподаткування:</t>
  </si>
  <si>
    <t>Податок на прибуток від звичайної діяльності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</si>
  <si>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</si>
  <si>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</si>
  <si>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</si>
  <si>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</si>
  <si>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</si>
  <si>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Чистий:</t>
  </si>
  <si>
    <t xml:space="preserve">II. ЕЛЕМЕНТИ ОПЕРАЦІЙНИХ ВИТРАТ 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</si>
  <si>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</si>
  <si>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</si>
  <si>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</si>
  <si>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</si>
  <si>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</si>
  <si>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</si>
  <si>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</si>
  <si>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</si>
  <si>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</si>
  <si>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</si>
  <si>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</si>
  <si>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</si>
  <si>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</si>
  <si>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За звітний період</t>
  </si>
  <si>
    <t>За попередній період</t>
  </si>
  <si>
    <t>015</t>
  </si>
  <si>
    <t>025</t>
  </si>
  <si>
    <t>035</t>
  </si>
  <si>
    <t>055</t>
  </si>
  <si>
    <t>090</t>
  </si>
  <si>
    <t>20</t>
  </si>
  <si>
    <t>р.</t>
  </si>
  <si>
    <t>(</t>
  </si>
  <si>
    <t>)</t>
  </si>
  <si>
    <t>Додаток 
до Положення (стандарту) бухгалтерського обліку 3 </t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</si>
  <si>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</si>
  <si>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за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</si>
  <si>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</si>
  <si>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</si>
  <si>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07</t>
  </si>
  <si>
    <t>07794</t>
  </si>
  <si>
    <t>66.03.0</t>
  </si>
  <si>
    <t>Україна, м.Київ</t>
  </si>
  <si>
    <t>недержавне страхування</t>
  </si>
  <si>
    <t>33831166</t>
  </si>
  <si>
    <t>8038200000</t>
  </si>
  <si>
    <t>96220</t>
  </si>
  <si>
    <t>ТДВ «СК «Індіго»</t>
  </si>
  <si>
    <t>Держфінпослуг</t>
  </si>
  <si>
    <t>03150, м.Київ, вул. Предславинська, 29</t>
  </si>
  <si>
    <t>08</t>
  </si>
  <si>
    <t>рік</t>
  </si>
  <si>
    <t>Керівник</t>
  </si>
  <si>
    <t>Радіонова Т.О.</t>
  </si>
  <si>
    <t>Парфенюк К.І.</t>
  </si>
  <si>
    <t>рах.</t>
  </si>
  <si>
    <t>аналіз рах.70.3</t>
  </si>
  <si>
    <t>аналіз рах.71</t>
  </si>
  <si>
    <t>аналіз рах.92</t>
  </si>
  <si>
    <t>аналіз рах.90.3.01 + рах.90.4</t>
  </si>
  <si>
    <t>аналіз рах.93 + рах. 90.3.02</t>
  </si>
  <si>
    <t>аналіз рах.94</t>
  </si>
  <si>
    <t>аналіз рах.72</t>
  </si>
  <si>
    <t>аналіз рах.73</t>
  </si>
  <si>
    <t>аналіз рах.74</t>
  </si>
  <si>
    <t>аналіз рах.95</t>
  </si>
  <si>
    <t>аналіз рах.96</t>
  </si>
  <si>
    <t>аналіз рах.97</t>
  </si>
  <si>
    <t>аналіз рах.98</t>
  </si>
  <si>
    <t>рах.92.1 + рах.93.1</t>
  </si>
  <si>
    <t>рах.92.2 + рах.93.2 + рах.90.3.02 в розрізі ел.витрат по з.п.</t>
  </si>
  <si>
    <t>рах.92.3 + рах.93.3 + рах.90.3.02 в розрізі ел.витрат по соц.страх.</t>
  </si>
  <si>
    <t>рах.92.4 + рах.93.4</t>
  </si>
  <si>
    <t>(рах.92 + рах.93 + 90.3.02 + 94 (крім собівартість ін.валюти)) - сума рядків 230:260</t>
  </si>
  <si>
    <t>Інші види страхування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</si>
</sst>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13">
    <font>
      <sz val="10"/>
      <name val="Times New Roman"/>
      <family val="0"/>
    </font>
    <font>
      <b/>
      <sz val="14"/>
      <name val="Times New Roman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color indexed="10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quotePrefix="1">
      <alignment horizontal="right" vertical="center"/>
    </xf>
    <xf numFmtId="49" fontId="0" fillId="0" borderId="3" xfId="0" applyNumberFormat="1" applyFont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right" vertical="center" wrapText="1"/>
    </xf>
    <xf numFmtId="3" fontId="0" fillId="2" borderId="4" xfId="0" applyNumberFormat="1" applyFont="1" applyFill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righ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quotePrefix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3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49" fontId="3" fillId="0" borderId="3" xfId="0" applyNumberFormat="1" applyFont="1" applyFill="1" applyBorder="1" applyAlignment="1">
      <alignment horizontal="center" wrapText="1"/>
    </xf>
    <xf numFmtId="49" fontId="0" fillId="0" borderId="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3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  <xf numFmtId="49" fontId="0" fillId="0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Fill="1" applyBorder="1" applyAlignment="1" applyProtection="1">
      <alignment horizontal="left"/>
      <protection hidden="1"/>
    </xf>
    <xf numFmtId="0" fontId="0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4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83" fontId="0" fillId="0" borderId="8" xfId="0" applyNumberFormat="1" applyFont="1" applyBorder="1" applyAlignment="1">
      <alignment horizontal="center" vertical="center" wrapText="1"/>
    </xf>
    <xf numFmtId="183" fontId="0" fillId="2" borderId="8" xfId="0" applyNumberFormat="1" applyFont="1" applyFill="1" applyBorder="1" applyAlignment="1">
      <alignment horizontal="center" vertical="center" wrapText="1"/>
    </xf>
    <xf numFmtId="183" fontId="0" fillId="0" borderId="3" xfId="0" applyNumberFormat="1" applyFont="1" applyBorder="1" applyAlignment="1">
      <alignment horizontal="right" vertical="center" wrapText="1"/>
    </xf>
    <xf numFmtId="183" fontId="0" fillId="0" borderId="4" xfId="0" applyNumberFormat="1" applyFont="1" applyBorder="1" applyAlignment="1">
      <alignment horizontal="left" vertical="center" wrapText="1"/>
    </xf>
    <xf numFmtId="183" fontId="0" fillId="2" borderId="3" xfId="0" applyNumberFormat="1" applyFont="1" applyFill="1" applyBorder="1" applyAlignment="1">
      <alignment horizontal="right" vertical="center" wrapText="1"/>
    </xf>
    <xf numFmtId="183" fontId="0" fillId="2" borderId="4" xfId="0" applyNumberFormat="1" applyFont="1" applyFill="1" applyBorder="1" applyAlignment="1">
      <alignment horizontal="left" vertical="center" wrapText="1"/>
    </xf>
    <xf numFmtId="183" fontId="0" fillId="0" borderId="6" xfId="0" applyNumberFormat="1" applyFont="1" applyBorder="1" applyAlignment="1">
      <alignment horizontal="right" vertical="center" wrapText="1"/>
    </xf>
    <xf numFmtId="183" fontId="0" fillId="0" borderId="0" xfId="0" applyNumberFormat="1" applyFont="1" applyBorder="1" applyAlignment="1">
      <alignment horizontal="center" vertical="center" wrapText="1"/>
    </xf>
    <xf numFmtId="183" fontId="0" fillId="0" borderId="7" xfId="0" applyNumberFormat="1" applyFont="1" applyBorder="1" applyAlignment="1">
      <alignment horizontal="left" vertical="center" wrapText="1"/>
    </xf>
    <xf numFmtId="183" fontId="0" fillId="0" borderId="3" xfId="0" applyNumberFormat="1" applyFont="1" applyBorder="1" applyAlignment="1">
      <alignment horizontal="right" wrapText="1"/>
    </xf>
    <xf numFmtId="183" fontId="0" fillId="0" borderId="8" xfId="0" applyNumberFormat="1" applyFont="1" applyBorder="1" applyAlignment="1">
      <alignment horizontal="right" wrapText="1"/>
    </xf>
    <xf numFmtId="49" fontId="0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183" fontId="0" fillId="3" borderId="8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/>
    </xf>
    <xf numFmtId="183" fontId="0" fillId="0" borderId="1" xfId="0" applyNumberFormat="1" applyFont="1" applyBorder="1" applyAlignment="1" quotePrefix="1">
      <alignment horizontal="center"/>
    </xf>
    <xf numFmtId="183" fontId="0" fillId="2" borderId="1" xfId="0" applyNumberFormat="1" applyFont="1" applyFill="1" applyBorder="1" applyAlignment="1" quotePrefix="1">
      <alignment horizontal="center"/>
    </xf>
    <xf numFmtId="183" fontId="0" fillId="2" borderId="1" xfId="0" applyNumberFormat="1" applyFont="1" applyFill="1" applyBorder="1" applyAlignment="1">
      <alignment horizontal="center" vertical="center" wrapText="1"/>
    </xf>
    <xf numFmtId="183" fontId="0" fillId="2" borderId="8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/>
    </xf>
    <xf numFmtId="183" fontId="0" fillId="0" borderId="0" xfId="0" applyNumberFormat="1" applyFont="1" applyBorder="1" applyAlignment="1">
      <alignment horizontal="center" vertical="center" wrapText="1"/>
    </xf>
    <xf numFmtId="183" fontId="0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0" xfId="0" applyNumberFormat="1" applyFont="1" applyAlignment="1" quotePrefix="1">
      <alignment horizontal="left" vertical="center" wrapText="1"/>
    </xf>
    <xf numFmtId="49" fontId="1" fillId="0" borderId="0" xfId="0" applyNumberFormat="1" applyFont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8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178" fontId="0" fillId="0" borderId="11" xfId="0" applyNumberFormat="1" applyFont="1" applyBorder="1" applyAlignment="1">
      <alignment horizontal="center"/>
    </xf>
    <xf numFmtId="178" fontId="0" fillId="0" borderId="8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0" fillId="0" borderId="2" xfId="0" applyNumberFormat="1" applyFont="1" applyBorder="1" applyAlignment="1">
      <alignment horizontal="center"/>
    </xf>
    <xf numFmtId="177" fontId="0" fillId="0" borderId="12" xfId="0" applyNumberFormat="1" applyFont="1" applyBorder="1" applyAlignment="1">
      <alignment horizontal="center"/>
    </xf>
    <xf numFmtId="183" fontId="0" fillId="0" borderId="3" xfId="0" applyNumberFormat="1" applyFont="1" applyBorder="1" applyAlignment="1">
      <alignment horizontal="right" wrapText="1"/>
    </xf>
    <xf numFmtId="183" fontId="0" fillId="0" borderId="8" xfId="0" applyNumberFormat="1" applyFont="1" applyBorder="1" applyAlignment="1">
      <alignment horizontal="right" wrapText="1"/>
    </xf>
    <xf numFmtId="183" fontId="0" fillId="0" borderId="4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left" indent="3"/>
    </xf>
    <xf numFmtId="49" fontId="0" fillId="0" borderId="2" xfId="0" applyNumberFormat="1" applyFont="1" applyBorder="1" applyAlignment="1">
      <alignment horizontal="center"/>
    </xf>
    <xf numFmtId="183" fontId="0" fillId="0" borderId="12" xfId="0" applyNumberFormat="1" applyFont="1" applyBorder="1" applyAlignment="1">
      <alignment horizontal="right" wrapText="1"/>
    </xf>
    <xf numFmtId="49" fontId="0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183" fontId="0" fillId="2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 indent="2"/>
    </xf>
    <xf numFmtId="3" fontId="0" fillId="2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18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3" fontId="0" fillId="0" borderId="1" xfId="0" applyNumberFormat="1" applyFont="1" applyBorder="1" applyAlignment="1">
      <alignment horizontal="right" wrapText="1"/>
    </xf>
    <xf numFmtId="49" fontId="0" fillId="0" borderId="2" xfId="0" applyNumberFormat="1" applyFont="1" applyBorder="1" applyAlignment="1">
      <alignment horizontal="left" vertical="center" wrapText="1"/>
    </xf>
    <xf numFmtId="0" fontId="7" fillId="0" borderId="0" xfId="18" applyFont="1" applyFill="1" applyAlignment="1">
      <alignment horizontal="justify" vertical="center"/>
      <protection/>
    </xf>
    <xf numFmtId="0" fontId="8" fillId="0" borderId="0" xfId="18" applyFont="1" applyFill="1" applyAlignment="1" quotePrefix="1">
      <alignment horizontal="justify" vertical="center"/>
      <protection/>
    </xf>
    <xf numFmtId="0" fontId="5" fillId="0" borderId="0" xfId="18" applyFont="1" applyFill="1" applyAlignment="1" quotePrefix="1">
      <alignment horizontal="justify"/>
      <protection/>
    </xf>
    <xf numFmtId="49" fontId="0" fillId="0" borderId="0" xfId="0" applyNumberFormat="1" applyFont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 indent="1"/>
    </xf>
    <xf numFmtId="49" fontId="0" fillId="0" borderId="8" xfId="0" applyNumberFormat="1" applyFont="1" applyBorder="1" applyAlignment="1">
      <alignment horizontal="left" vertical="center" wrapText="1" indent="1"/>
    </xf>
    <xf numFmtId="49" fontId="0" fillId="0" borderId="0" xfId="0" applyNumberFormat="1" applyFont="1" applyFill="1" applyAlignment="1">
      <alignment vertical="center" wrapText="1"/>
    </xf>
    <xf numFmtId="49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49" fontId="0" fillId="0" borderId="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8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2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ont="1" applyFill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" xfId="0" applyNumberFormat="1" applyFont="1" applyFill="1" applyBorder="1" applyAlignment="1" applyProtection="1" quotePrefix="1">
      <alignment horizontal="center"/>
      <protection hidden="1"/>
    </xf>
    <xf numFmtId="3" fontId="0" fillId="0" borderId="1" xfId="0" applyNumberFormat="1" applyFont="1" applyFill="1" applyBorder="1" applyAlignment="1" applyProtection="1">
      <alignment horizontal="center"/>
      <protection hidden="1"/>
    </xf>
    <xf numFmtId="4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 quotePrefix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indent="3"/>
    </xf>
    <xf numFmtId="49" fontId="0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NumberFormat="1" applyFont="1" applyFill="1" applyBorder="1" applyAlignment="1" applyProtection="1">
      <alignment horizontal="center"/>
      <protection hidden="1"/>
    </xf>
    <xf numFmtId="49" fontId="0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Alignment="1">
      <alignment horizont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0" xfId="0" applyNumberFormat="1" applyFont="1" applyFill="1" applyAlignment="1">
      <alignment horizontal="justify" vertical="center" wrapText="1"/>
    </xf>
    <xf numFmtId="49" fontId="10" fillId="3" borderId="0" xfId="0" applyNumberFormat="1" applyFont="1" applyFill="1" applyAlignment="1">
      <alignment horizontal="justify" vertical="center" wrapText="1"/>
    </xf>
    <xf numFmtId="0" fontId="5" fillId="3" borderId="0" xfId="18" applyFont="1" applyFill="1" applyAlignment="1" quotePrefix="1">
      <alignment horizontal="justify" wrapText="1"/>
      <protection/>
    </xf>
    <xf numFmtId="0" fontId="8" fillId="3" borderId="0" xfId="18" applyFont="1" applyFill="1" applyAlignment="1" quotePrefix="1">
      <alignment horizontal="justify" vertical="center" wrapText="1"/>
      <protection/>
    </xf>
    <xf numFmtId="0" fontId="0" fillId="0" borderId="1" xfId="0" applyNumberFormat="1" applyFont="1" applyFill="1" applyBorder="1" applyAlignment="1" applyProtection="1" quotePrefix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Sheet1 (2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showGridLines="0" showZeros="0" tabSelected="1" zoomScale="90" zoomScaleNormal="90" workbookViewId="0" topLeftCell="A1">
      <selection activeCell="F9" sqref="F9:M9"/>
    </sheetView>
  </sheetViews>
  <sheetFormatPr defaultColWidth="9.33203125" defaultRowHeight="12.75"/>
  <cols>
    <col min="1" max="5" width="5.33203125" style="6" customWidth="1"/>
    <col min="6" max="12" width="5.83203125" style="6" customWidth="1"/>
    <col min="13" max="13" width="7" style="6" customWidth="1"/>
    <col min="14" max="14" width="1.83203125" style="93" customWidth="1"/>
    <col min="15" max="15" width="15.66015625" style="107" customWidth="1"/>
    <col min="16" max="16" width="1.83203125" style="102" customWidth="1"/>
    <col min="17" max="17" width="1.83203125" style="98" customWidth="1"/>
    <col min="18" max="18" width="4" style="107" customWidth="1"/>
    <col min="19" max="19" width="5.83203125" style="6" customWidth="1"/>
    <col min="20" max="20" width="4" style="6" customWidth="1"/>
    <col min="21" max="21" width="1.83203125" style="102" customWidth="1"/>
    <col min="22" max="22" width="7.33203125" style="6" customWidth="1"/>
    <col min="23" max="26" width="11" style="6" customWidth="1"/>
    <col min="27" max="16384" width="9.33203125" style="6" customWidth="1"/>
  </cols>
  <sheetData>
    <row r="1" spans="11:26" s="2" customFormat="1" ht="29.25" customHeight="1">
      <c r="K1" s="149" t="s">
        <v>85</v>
      </c>
      <c r="L1" s="149"/>
      <c r="M1" s="149"/>
      <c r="N1" s="149"/>
      <c r="O1" s="149"/>
      <c r="P1" s="149"/>
      <c r="Q1" s="149"/>
      <c r="R1" s="149"/>
      <c r="S1" s="149"/>
      <c r="T1" s="149"/>
      <c r="U1" s="149"/>
      <c r="W1" s="194"/>
      <c r="X1" s="194"/>
      <c r="Y1" s="194"/>
      <c r="Z1" s="194"/>
    </row>
    <row r="2" spans="1:26" s="5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90"/>
      <c r="O2" s="4"/>
      <c r="P2" s="25"/>
      <c r="Q2" s="175" t="s">
        <v>16</v>
      </c>
      <c r="R2" s="175"/>
      <c r="S2" s="175"/>
      <c r="T2" s="175"/>
      <c r="U2" s="175"/>
      <c r="W2" s="194"/>
      <c r="X2" s="194"/>
      <c r="Y2" s="194"/>
      <c r="Z2" s="194"/>
    </row>
    <row r="3" spans="1:26" s="5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13"/>
      <c r="O3" s="26" t="s">
        <v>25</v>
      </c>
      <c r="P3" s="14"/>
      <c r="Q3" s="176" t="s">
        <v>101</v>
      </c>
      <c r="R3" s="176"/>
      <c r="S3" s="7" t="s">
        <v>26</v>
      </c>
      <c r="T3" s="151" t="s">
        <v>26</v>
      </c>
      <c r="U3" s="152"/>
      <c r="W3" s="194"/>
      <c r="X3" s="194"/>
      <c r="Y3" s="194"/>
      <c r="Z3" s="194"/>
    </row>
    <row r="4" spans="1:26" s="5" customFormat="1" ht="21.75" customHeight="1">
      <c r="A4" s="147" t="s">
        <v>0</v>
      </c>
      <c r="B4" s="147"/>
      <c r="C4" s="147"/>
      <c r="D4" s="197" t="s">
        <v>98</v>
      </c>
      <c r="E4" s="197"/>
      <c r="F4" s="197"/>
      <c r="G4" s="197"/>
      <c r="H4" s="197"/>
      <c r="I4" s="197"/>
      <c r="J4" s="197"/>
      <c r="K4" s="197"/>
      <c r="L4" s="197"/>
      <c r="M4" s="197"/>
      <c r="N4" s="91"/>
      <c r="O4" s="25" t="s">
        <v>1</v>
      </c>
      <c r="P4" s="100"/>
      <c r="Q4" s="176" t="s">
        <v>95</v>
      </c>
      <c r="R4" s="176"/>
      <c r="S4" s="176"/>
      <c r="T4" s="176"/>
      <c r="U4" s="176"/>
      <c r="W4" s="194"/>
      <c r="X4" s="194"/>
      <c r="Y4" s="194"/>
      <c r="Z4" s="194"/>
    </row>
    <row r="5" spans="1:26" s="5" customFormat="1" ht="21.75" customHeight="1">
      <c r="A5" s="147" t="s">
        <v>2</v>
      </c>
      <c r="B5" s="147"/>
      <c r="C5" s="191" t="s">
        <v>93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91"/>
      <c r="O5" s="25" t="s">
        <v>3</v>
      </c>
      <c r="P5" s="100"/>
      <c r="Q5" s="176" t="s">
        <v>96</v>
      </c>
      <c r="R5" s="176"/>
      <c r="S5" s="176"/>
      <c r="T5" s="176"/>
      <c r="U5" s="176"/>
      <c r="W5" s="192"/>
      <c r="X5" s="192"/>
      <c r="Y5" s="192"/>
      <c r="Z5" s="192"/>
    </row>
    <row r="6" spans="1:26" s="5" customFormat="1" ht="21.75" customHeight="1">
      <c r="A6" s="147" t="s">
        <v>4</v>
      </c>
      <c r="B6" s="147"/>
      <c r="C6" s="147"/>
      <c r="D6" s="147"/>
      <c r="E6" s="147"/>
      <c r="F6" s="147"/>
      <c r="G6" s="198" t="s">
        <v>99</v>
      </c>
      <c r="H6" s="198"/>
      <c r="I6" s="198"/>
      <c r="J6" s="198"/>
      <c r="K6" s="198"/>
      <c r="L6" s="198"/>
      <c r="M6" s="198"/>
      <c r="N6" s="91"/>
      <c r="O6" s="25" t="s">
        <v>5</v>
      </c>
      <c r="P6" s="100"/>
      <c r="Q6" s="176" t="s">
        <v>91</v>
      </c>
      <c r="R6" s="176"/>
      <c r="S6" s="176"/>
      <c r="T6" s="176"/>
      <c r="U6" s="176"/>
      <c r="W6" s="192"/>
      <c r="X6" s="192"/>
      <c r="Y6" s="192"/>
      <c r="Z6" s="192"/>
    </row>
    <row r="7" spans="1:26" s="5" customFormat="1" ht="21.75" customHeight="1">
      <c r="A7" s="147" t="s">
        <v>6</v>
      </c>
      <c r="B7" s="147"/>
      <c r="C7" s="191" t="s">
        <v>94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91"/>
      <c r="O7" s="25" t="s">
        <v>7</v>
      </c>
      <c r="P7" s="100"/>
      <c r="Q7" s="176" t="s">
        <v>97</v>
      </c>
      <c r="R7" s="176"/>
      <c r="S7" s="176"/>
      <c r="T7" s="176"/>
      <c r="U7" s="176"/>
      <c r="W7" s="192"/>
      <c r="X7" s="192"/>
      <c r="Y7" s="192"/>
      <c r="Z7" s="192"/>
    </row>
    <row r="8" spans="1:26" s="5" customFormat="1" ht="21.75" customHeight="1">
      <c r="A8" s="195" t="s">
        <v>8</v>
      </c>
      <c r="B8" s="195"/>
      <c r="C8" s="195"/>
      <c r="D8" s="195"/>
      <c r="E8" s="195"/>
      <c r="F8" s="196" t="s">
        <v>125</v>
      </c>
      <c r="G8" s="196"/>
      <c r="H8" s="196"/>
      <c r="I8" s="196"/>
      <c r="J8" s="196"/>
      <c r="K8" s="196"/>
      <c r="L8" s="196"/>
      <c r="M8" s="196"/>
      <c r="N8" s="92"/>
      <c r="O8" s="25" t="s">
        <v>9</v>
      </c>
      <c r="P8" s="101"/>
      <c r="Q8" s="176" t="s">
        <v>92</v>
      </c>
      <c r="R8" s="176"/>
      <c r="S8" s="176"/>
      <c r="T8" s="176"/>
      <c r="U8" s="176"/>
      <c r="W8" s="192"/>
      <c r="X8" s="192"/>
      <c r="Y8" s="192"/>
      <c r="Z8" s="192"/>
    </row>
    <row r="9" spans="1:26" s="5" customFormat="1" ht="21.75" customHeight="1">
      <c r="A9" s="147" t="s">
        <v>10</v>
      </c>
      <c r="B9" s="147"/>
      <c r="C9" s="147"/>
      <c r="D9" s="147"/>
      <c r="E9" s="147"/>
      <c r="F9" s="137" t="s">
        <v>100</v>
      </c>
      <c r="G9" s="137"/>
      <c r="H9" s="137"/>
      <c r="I9" s="137"/>
      <c r="J9" s="137"/>
      <c r="K9" s="137"/>
      <c r="L9" s="137"/>
      <c r="M9" s="137"/>
      <c r="N9" s="91"/>
      <c r="O9" s="14" t="s">
        <v>11</v>
      </c>
      <c r="P9" s="25"/>
      <c r="Q9" s="176"/>
      <c r="R9" s="176"/>
      <c r="S9" s="176"/>
      <c r="T9" s="176"/>
      <c r="U9" s="176"/>
      <c r="W9" s="193"/>
      <c r="X9" s="193"/>
      <c r="Y9" s="193"/>
      <c r="Z9" s="193"/>
    </row>
    <row r="10" spans="23:26" ht="9" customHeight="1">
      <c r="W10" s="193"/>
      <c r="X10" s="193"/>
      <c r="Y10" s="193"/>
      <c r="Z10" s="193"/>
    </row>
    <row r="11" spans="1:21" ht="17.25" customHeight="1">
      <c r="A11" s="150" t="s">
        <v>28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</row>
    <row r="12" spans="1:20" ht="17.25" customHeight="1">
      <c r="A12" s="19"/>
      <c r="B12" s="19"/>
      <c r="C12" s="19"/>
      <c r="D12" s="19"/>
      <c r="F12" s="15" t="s">
        <v>87</v>
      </c>
      <c r="G12" s="146" t="s">
        <v>102</v>
      </c>
      <c r="H12" s="146"/>
      <c r="I12" s="146"/>
      <c r="J12" s="146"/>
      <c r="K12" s="146"/>
      <c r="L12" s="16" t="s">
        <v>81</v>
      </c>
      <c r="M12" s="17" t="s">
        <v>90</v>
      </c>
      <c r="N12" s="94"/>
      <c r="O12" s="18" t="s">
        <v>82</v>
      </c>
      <c r="P12" s="20"/>
      <c r="R12" s="19"/>
      <c r="S12" s="19"/>
      <c r="T12" s="19"/>
    </row>
    <row r="13" ht="9" customHeight="1"/>
    <row r="14" spans="9:21" ht="12.75" customHeight="1">
      <c r="I14" s="174" t="s">
        <v>29</v>
      </c>
      <c r="J14" s="174"/>
      <c r="K14" s="174"/>
      <c r="L14" s="174"/>
      <c r="O14" s="109" t="s">
        <v>12</v>
      </c>
      <c r="Q14" s="172" t="s">
        <v>27</v>
      </c>
      <c r="R14" s="172"/>
      <c r="S14" s="172"/>
      <c r="T14" s="172"/>
      <c r="U14" s="172"/>
    </row>
    <row r="15" spans="1:21" s="1" customFormat="1" ht="19.5" customHeight="1">
      <c r="A15" s="173" t="s">
        <v>30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</row>
    <row r="16" spans="1:21" s="10" customFormat="1" ht="25.5" customHeight="1">
      <c r="A16" s="170" t="s">
        <v>31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8" t="s">
        <v>13</v>
      </c>
      <c r="N16" s="154" t="s">
        <v>74</v>
      </c>
      <c r="O16" s="154"/>
      <c r="P16" s="154"/>
      <c r="Q16" s="154" t="s">
        <v>75</v>
      </c>
      <c r="R16" s="154"/>
      <c r="S16" s="154"/>
      <c r="T16" s="154"/>
      <c r="U16" s="154"/>
    </row>
    <row r="17" spans="1:21" s="10" customFormat="1" ht="12.75">
      <c r="A17" s="170">
        <v>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21">
        <v>2</v>
      </c>
      <c r="N17" s="154">
        <v>3</v>
      </c>
      <c r="O17" s="154"/>
      <c r="P17" s="154"/>
      <c r="Q17" s="154">
        <v>4</v>
      </c>
      <c r="R17" s="154"/>
      <c r="S17" s="154"/>
      <c r="T17" s="154"/>
      <c r="U17" s="154"/>
    </row>
    <row r="18" spans="1:21" s="10" customFormat="1" ht="12.75">
      <c r="A18" s="180" t="s">
        <v>32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22" t="s">
        <v>17</v>
      </c>
      <c r="N18" s="155">
        <v>17939.9</v>
      </c>
      <c r="O18" s="155"/>
      <c r="P18" s="155"/>
      <c r="Q18" s="139">
        <v>97</v>
      </c>
      <c r="R18" s="153"/>
      <c r="S18" s="153"/>
      <c r="T18" s="153"/>
      <c r="U18" s="153"/>
    </row>
    <row r="19" spans="1:21" s="10" customFormat="1" ht="12.75">
      <c r="A19" s="180" t="s">
        <v>33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22" t="s">
        <v>76</v>
      </c>
      <c r="N19" s="125" t="s">
        <v>83</v>
      </c>
      <c r="O19" s="123"/>
      <c r="P19" s="126" t="s">
        <v>84</v>
      </c>
      <c r="Q19" s="30" t="s">
        <v>83</v>
      </c>
      <c r="R19" s="184"/>
      <c r="S19" s="184"/>
      <c r="T19" s="184"/>
      <c r="U19" s="31" t="s">
        <v>84</v>
      </c>
    </row>
    <row r="20" spans="1:21" s="10" customFormat="1" ht="12.75">
      <c r="A20" s="180" t="s">
        <v>34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22" t="s">
        <v>18</v>
      </c>
      <c r="N20" s="125" t="s">
        <v>83</v>
      </c>
      <c r="O20" s="123">
        <v>0</v>
      </c>
      <c r="P20" s="126" t="s">
        <v>84</v>
      </c>
      <c r="Q20" s="30" t="s">
        <v>83</v>
      </c>
      <c r="R20" s="184"/>
      <c r="S20" s="184"/>
      <c r="T20" s="184"/>
      <c r="U20" s="31" t="s">
        <v>84</v>
      </c>
    </row>
    <row r="21" spans="1:21" s="10" customFormat="1" ht="12.75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22" t="s">
        <v>77</v>
      </c>
      <c r="N21" s="125" t="s">
        <v>83</v>
      </c>
      <c r="O21" s="123"/>
      <c r="P21" s="126" t="s">
        <v>84</v>
      </c>
      <c r="Q21" s="30" t="s">
        <v>83</v>
      </c>
      <c r="R21" s="184"/>
      <c r="S21" s="184"/>
      <c r="T21" s="184"/>
      <c r="U21" s="31" t="s">
        <v>84</v>
      </c>
    </row>
    <row r="22" spans="1:21" s="10" customFormat="1" ht="12.75">
      <c r="A22" s="180" t="s">
        <v>35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22" t="s">
        <v>19</v>
      </c>
      <c r="N22" s="125" t="s">
        <v>83</v>
      </c>
      <c r="O22" s="123"/>
      <c r="P22" s="126" t="s">
        <v>84</v>
      </c>
      <c r="Q22" s="30" t="s">
        <v>83</v>
      </c>
      <c r="R22" s="184"/>
      <c r="S22" s="184"/>
      <c r="T22" s="184"/>
      <c r="U22" s="31" t="s">
        <v>84</v>
      </c>
    </row>
    <row r="23" spans="1:21" s="10" customFormat="1" ht="12.75">
      <c r="A23" s="180" t="s">
        <v>36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22" t="s">
        <v>78</v>
      </c>
      <c r="N23" s="141">
        <f>N18-O19-O20-O21-O22</f>
        <v>17939.9</v>
      </c>
      <c r="O23" s="141"/>
      <c r="P23" s="141"/>
      <c r="Q23" s="141">
        <f>Q18-R19-R20-R21-R22</f>
        <v>97</v>
      </c>
      <c r="R23" s="141"/>
      <c r="S23" s="141"/>
      <c r="T23" s="141"/>
      <c r="U23" s="141"/>
    </row>
    <row r="24" spans="1:21" s="10" customFormat="1" ht="12.75">
      <c r="A24" s="180" t="s">
        <v>37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22" t="s">
        <v>20</v>
      </c>
      <c r="N24" s="125" t="s">
        <v>83</v>
      </c>
      <c r="O24" s="123">
        <v>8776.4</v>
      </c>
      <c r="P24" s="126" t="s">
        <v>84</v>
      </c>
      <c r="Q24" s="30" t="s">
        <v>83</v>
      </c>
      <c r="R24" s="145">
        <v>92.9</v>
      </c>
      <c r="S24" s="145"/>
      <c r="T24" s="145"/>
      <c r="U24" s="31" t="s">
        <v>84</v>
      </c>
    </row>
    <row r="25" spans="1:21" s="10" customFormat="1" ht="12.75">
      <c r="A25" s="181" t="s">
        <v>38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2"/>
      <c r="N25" s="155"/>
      <c r="O25" s="155"/>
      <c r="P25" s="155"/>
      <c r="Q25" s="156"/>
      <c r="R25" s="156"/>
      <c r="S25" s="156"/>
      <c r="T25" s="156"/>
      <c r="U25" s="156"/>
    </row>
    <row r="26" spans="1:21" s="10" customFormat="1" ht="12.75">
      <c r="A26" s="182" t="s">
        <v>39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29" t="s">
        <v>21</v>
      </c>
      <c r="N26" s="141">
        <f>IF(N23&gt;O24,N23-O24,"0")</f>
        <v>9163.500000000002</v>
      </c>
      <c r="O26" s="141"/>
      <c r="P26" s="141"/>
      <c r="Q26" s="140">
        <f>IF(Q23&gt;R24,Q23-R24,"0")</f>
        <v>4.099999999999994</v>
      </c>
      <c r="R26" s="171"/>
      <c r="S26" s="171"/>
      <c r="T26" s="171"/>
      <c r="U26" s="171"/>
    </row>
    <row r="27" spans="1:21" s="10" customFormat="1" ht="12.75">
      <c r="A27" s="182" t="s">
        <v>40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22" t="s">
        <v>79</v>
      </c>
      <c r="N27" s="127" t="s">
        <v>83</v>
      </c>
      <c r="O27" s="124" t="str">
        <f>IF(O24&gt;N23,O24-N23,"0")</f>
        <v>0</v>
      </c>
      <c r="P27" s="128" t="s">
        <v>84</v>
      </c>
      <c r="Q27" s="32" t="s">
        <v>83</v>
      </c>
      <c r="R27" s="183" t="str">
        <f>IF(R24&gt;Q23,R24-Q23,"0")</f>
        <v>0</v>
      </c>
      <c r="S27" s="183"/>
      <c r="T27" s="183"/>
      <c r="U27" s="33" t="s">
        <v>84</v>
      </c>
    </row>
    <row r="28" spans="1:21" s="10" customFormat="1" ht="12.75">
      <c r="A28" s="180" t="s">
        <v>41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22" t="s">
        <v>22</v>
      </c>
      <c r="N28" s="155">
        <v>1670.3</v>
      </c>
      <c r="O28" s="155"/>
      <c r="P28" s="155"/>
      <c r="Q28" s="153">
        <v>5.5</v>
      </c>
      <c r="R28" s="153"/>
      <c r="S28" s="153"/>
      <c r="T28" s="153"/>
      <c r="U28" s="153"/>
    </row>
    <row r="29" spans="1:21" s="10" customFormat="1" ht="12.75">
      <c r="A29" s="180" t="s">
        <v>42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22" t="s">
        <v>23</v>
      </c>
      <c r="N29" s="125" t="s">
        <v>83</v>
      </c>
      <c r="O29" s="123">
        <v>4449.7</v>
      </c>
      <c r="P29" s="126" t="s">
        <v>84</v>
      </c>
      <c r="Q29" s="27" t="s">
        <v>83</v>
      </c>
      <c r="R29" s="145">
        <v>440.3</v>
      </c>
      <c r="S29" s="145"/>
      <c r="T29" s="145"/>
      <c r="U29" s="28" t="s">
        <v>84</v>
      </c>
    </row>
    <row r="30" spans="1:21" s="10" customFormat="1" ht="12.75">
      <c r="A30" s="180" t="s">
        <v>43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22" t="s">
        <v>24</v>
      </c>
      <c r="N30" s="125" t="s">
        <v>83</v>
      </c>
      <c r="O30" s="136">
        <v>7128.5</v>
      </c>
      <c r="P30" s="126" t="s">
        <v>84</v>
      </c>
      <c r="Q30" s="27" t="s">
        <v>83</v>
      </c>
      <c r="R30" s="184"/>
      <c r="S30" s="184"/>
      <c r="T30" s="184"/>
      <c r="U30" s="28" t="s">
        <v>84</v>
      </c>
    </row>
    <row r="31" spans="1:21" s="10" customFormat="1" ht="12.75">
      <c r="A31" s="180" t="s">
        <v>44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22" t="s">
        <v>80</v>
      </c>
      <c r="N31" s="129" t="s">
        <v>83</v>
      </c>
      <c r="O31" s="130">
        <v>1670.2</v>
      </c>
      <c r="P31" s="131" t="s">
        <v>84</v>
      </c>
      <c r="Q31" s="34" t="s">
        <v>83</v>
      </c>
      <c r="R31" s="144">
        <v>172.2</v>
      </c>
      <c r="S31" s="144"/>
      <c r="T31" s="144"/>
      <c r="U31" s="35" t="s">
        <v>84</v>
      </c>
    </row>
    <row r="32" spans="1:21" s="10" customFormat="1" ht="12.75">
      <c r="A32" s="181" t="s">
        <v>45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22"/>
      <c r="N32" s="155"/>
      <c r="O32" s="155"/>
      <c r="P32" s="155"/>
      <c r="Q32" s="156"/>
      <c r="R32" s="156"/>
      <c r="S32" s="156"/>
      <c r="T32" s="156"/>
      <c r="U32" s="156"/>
    </row>
    <row r="33" spans="1:21" s="10" customFormat="1" ht="12.75">
      <c r="A33" s="182" t="s">
        <v>39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22">
        <v>100</v>
      </c>
      <c r="N33" s="141" t="str">
        <f>IF((N26-O27+N28-O29-O30-O31)&gt;0,N26-O27+N28-O29-O30-O31,"0")</f>
        <v>0</v>
      </c>
      <c r="O33" s="141"/>
      <c r="P33" s="141"/>
      <c r="Q33" s="143" t="str">
        <f>IF(Q26-R27+Q28-R29-R30-R31&gt;0,Q26-R27+Q28-R29-R30-R31,"0")</f>
        <v>0</v>
      </c>
      <c r="R33" s="143"/>
      <c r="S33" s="143"/>
      <c r="T33" s="143"/>
      <c r="U33" s="143"/>
    </row>
    <row r="34" spans="1:21" s="10" customFormat="1" ht="12.75">
      <c r="A34" s="182" t="s">
        <v>40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22">
        <v>105</v>
      </c>
      <c r="N34" s="127" t="s">
        <v>83</v>
      </c>
      <c r="O34" s="124">
        <f>IF((N26-O27+N28-O29-O30-O31)&lt;0,O27-N26-N28+O29+O30+O31,"0")</f>
        <v>2414.5999999999985</v>
      </c>
      <c r="P34" s="128" t="s">
        <v>84</v>
      </c>
      <c r="Q34" s="32" t="s">
        <v>83</v>
      </c>
      <c r="R34" s="142">
        <f>IF(Q26-R27+Q28-R29-R30-R31&lt;0,R27-Q26-Q28+R29+R30+R31,"0")</f>
        <v>602.9000000000001</v>
      </c>
      <c r="S34" s="142"/>
      <c r="T34" s="142"/>
      <c r="U34" s="33" t="s">
        <v>84</v>
      </c>
    </row>
    <row r="35" spans="1:21" s="10" customFormat="1" ht="12.75">
      <c r="A35" s="180" t="s">
        <v>46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22">
        <v>110</v>
      </c>
      <c r="N35" s="155"/>
      <c r="O35" s="155"/>
      <c r="P35" s="155"/>
      <c r="Q35" s="156"/>
      <c r="R35" s="156"/>
      <c r="S35" s="156"/>
      <c r="T35" s="156"/>
      <c r="U35" s="156"/>
    </row>
    <row r="36" spans="1:21" s="10" customFormat="1" ht="12.75">
      <c r="A36" s="180" t="s">
        <v>47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22">
        <v>120</v>
      </c>
      <c r="N36" s="155">
        <v>424.6</v>
      </c>
      <c r="O36" s="155"/>
      <c r="P36" s="155"/>
      <c r="Q36" s="153">
        <v>12</v>
      </c>
      <c r="R36" s="153"/>
      <c r="S36" s="153"/>
      <c r="T36" s="153"/>
      <c r="U36" s="153"/>
    </row>
    <row r="37" spans="1:21" s="10" customFormat="1" ht="12.75">
      <c r="A37" s="180" t="s">
        <v>48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22">
        <v>130</v>
      </c>
      <c r="N37" s="155">
        <v>1.8</v>
      </c>
      <c r="O37" s="155"/>
      <c r="P37" s="155"/>
      <c r="Q37" s="153">
        <v>20004</v>
      </c>
      <c r="R37" s="153"/>
      <c r="S37" s="153"/>
      <c r="T37" s="153"/>
      <c r="U37" s="153"/>
    </row>
    <row r="38" spans="1:21" s="10" customFormat="1" ht="12.75">
      <c r="A38" s="180" t="s">
        <v>49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22">
        <v>140</v>
      </c>
      <c r="N38" s="125" t="s">
        <v>83</v>
      </c>
      <c r="O38" s="123">
        <v>8.9</v>
      </c>
      <c r="P38" s="126" t="s">
        <v>84</v>
      </c>
      <c r="Q38" s="27" t="s">
        <v>83</v>
      </c>
      <c r="R38" s="184"/>
      <c r="S38" s="184"/>
      <c r="T38" s="184"/>
      <c r="U38" s="28" t="s">
        <v>84</v>
      </c>
    </row>
    <row r="39" spans="1:21" s="10" customFormat="1" ht="12.75">
      <c r="A39" s="180" t="s">
        <v>50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22">
        <v>150</v>
      </c>
      <c r="N39" s="125" t="s">
        <v>83</v>
      </c>
      <c r="O39" s="123"/>
      <c r="P39" s="126" t="s">
        <v>84</v>
      </c>
      <c r="Q39" s="27" t="s">
        <v>83</v>
      </c>
      <c r="R39" s="184"/>
      <c r="S39" s="184"/>
      <c r="T39" s="184"/>
      <c r="U39" s="28" t="s">
        <v>84</v>
      </c>
    </row>
    <row r="40" spans="1:21" s="10" customFormat="1" ht="12.75">
      <c r="A40" s="180" t="s">
        <v>51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22">
        <v>160</v>
      </c>
      <c r="N40" s="125" t="s">
        <v>83</v>
      </c>
      <c r="O40" s="123"/>
      <c r="P40" s="126" t="s">
        <v>84</v>
      </c>
      <c r="Q40" s="27" t="s">
        <v>83</v>
      </c>
      <c r="R40" s="145">
        <v>20004</v>
      </c>
      <c r="S40" s="145"/>
      <c r="T40" s="145"/>
      <c r="U40" s="28" t="s">
        <v>84</v>
      </c>
    </row>
    <row r="41" spans="1:21" s="10" customFormat="1" ht="12.75">
      <c r="A41" s="181" t="s">
        <v>52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22"/>
      <c r="N41" s="155"/>
      <c r="O41" s="155"/>
      <c r="P41" s="155"/>
      <c r="Q41" s="156"/>
      <c r="R41" s="156"/>
      <c r="S41" s="156"/>
      <c r="T41" s="156"/>
      <c r="U41" s="156"/>
    </row>
    <row r="42" spans="1:21" s="10" customFormat="1" ht="12.75">
      <c r="A42" s="182" t="s">
        <v>39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22">
        <v>170</v>
      </c>
      <c r="N42" s="141" t="str">
        <f>IF((N33-O34+N35+N36+N37-O38-O39-O40)&gt;0,N33-O34+N35+N36+N37-O38-O39-O40,"0")</f>
        <v>0</v>
      </c>
      <c r="O42" s="141"/>
      <c r="P42" s="141"/>
      <c r="Q42" s="143" t="str">
        <f>IF(Q33-R34+Q35+Q36+Q37-R38-R39-R40&gt;0,Q33-R34+Q35+Q36+Q37-R38-R39-R40,"0")</f>
        <v>0</v>
      </c>
      <c r="R42" s="143"/>
      <c r="S42" s="143"/>
      <c r="T42" s="143"/>
      <c r="U42" s="143"/>
    </row>
    <row r="43" spans="1:21" s="10" customFormat="1" ht="12.75">
      <c r="A43" s="182" t="s">
        <v>40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22">
        <v>175</v>
      </c>
      <c r="N43" s="127" t="s">
        <v>83</v>
      </c>
      <c r="O43" s="124">
        <f>IF((N33-O34+N35+N36+N37-O38-O39-O40)&lt;0,-N33+O34-N35-N36-N37+O38+O39+O40,"0")</f>
        <v>1997.0999999999988</v>
      </c>
      <c r="P43" s="128" t="s">
        <v>84</v>
      </c>
      <c r="Q43" s="32" t="s">
        <v>83</v>
      </c>
      <c r="R43" s="142">
        <f>IF(Q33-R34+Q35+Q36+Q37-R38-R39-R40&lt;0,R34-Q33-Q35-Q36-Q37+R38+R39+R40,"0")</f>
        <v>590.9000000000015</v>
      </c>
      <c r="S43" s="142"/>
      <c r="T43" s="142"/>
      <c r="U43" s="33" t="s">
        <v>84</v>
      </c>
    </row>
    <row r="44" spans="1:21" s="10" customFormat="1" ht="12.75">
      <c r="A44" s="180" t="s">
        <v>53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22">
        <v>180</v>
      </c>
      <c r="N44" s="125" t="s">
        <v>83</v>
      </c>
      <c r="O44" s="123">
        <v>1234.8</v>
      </c>
      <c r="P44" s="126" t="s">
        <v>84</v>
      </c>
      <c r="Q44" s="27" t="s">
        <v>83</v>
      </c>
      <c r="R44" s="145">
        <v>12.9</v>
      </c>
      <c r="S44" s="145"/>
      <c r="T44" s="145"/>
      <c r="U44" s="28" t="s">
        <v>84</v>
      </c>
    </row>
    <row r="45" spans="1:21" s="10" customFormat="1" ht="12.75">
      <c r="A45" s="181" t="s">
        <v>54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22"/>
      <c r="N45" s="155"/>
      <c r="O45" s="155"/>
      <c r="P45" s="155"/>
      <c r="Q45" s="156"/>
      <c r="R45" s="156"/>
      <c r="S45" s="156"/>
      <c r="T45" s="156"/>
      <c r="U45" s="156"/>
    </row>
    <row r="46" spans="1:21" s="10" customFormat="1" ht="12.75">
      <c r="A46" s="182" t="s">
        <v>39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22">
        <v>190</v>
      </c>
      <c r="N46" s="141" t="str">
        <f>IF((N42-O44)&gt;0,N42-O44,"0")</f>
        <v>0</v>
      </c>
      <c r="O46" s="141"/>
      <c r="P46" s="141"/>
      <c r="Q46" s="143" t="str">
        <f>IF(Q42-R43&gt;0,Q42-R43-R44,"0")</f>
        <v>0</v>
      </c>
      <c r="R46" s="143"/>
      <c r="S46" s="143"/>
      <c r="T46" s="143"/>
      <c r="U46" s="143"/>
    </row>
    <row r="47" spans="1:21" s="10" customFormat="1" ht="12.75">
      <c r="A47" s="182" t="s">
        <v>40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22">
        <v>195</v>
      </c>
      <c r="N47" s="127" t="s">
        <v>83</v>
      </c>
      <c r="O47" s="124">
        <f>IF((-O43-O44)&lt;0,(O43+O44),"0")</f>
        <v>3231.8999999999987</v>
      </c>
      <c r="P47" s="128" t="s">
        <v>84</v>
      </c>
      <c r="Q47" s="32" t="s">
        <v>83</v>
      </c>
      <c r="R47" s="142">
        <f>IF(Q42-R43&lt;0,R43+R44,"0")</f>
        <v>603.8000000000014</v>
      </c>
      <c r="S47" s="142"/>
      <c r="T47" s="142"/>
      <c r="U47" s="33" t="s">
        <v>84</v>
      </c>
    </row>
    <row r="48" spans="1:21" s="10" customFormat="1" ht="12.75">
      <c r="A48" s="181" t="s">
        <v>55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22"/>
      <c r="N48" s="155"/>
      <c r="O48" s="155"/>
      <c r="P48" s="155"/>
      <c r="Q48" s="156"/>
      <c r="R48" s="156"/>
      <c r="S48" s="156"/>
      <c r="T48" s="156"/>
      <c r="U48" s="156"/>
    </row>
    <row r="49" spans="1:21" s="10" customFormat="1" ht="12.75">
      <c r="A49" s="182" t="s">
        <v>56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22">
        <v>200</v>
      </c>
      <c r="N49" s="155"/>
      <c r="O49" s="155"/>
      <c r="P49" s="155"/>
      <c r="Q49" s="156"/>
      <c r="R49" s="156"/>
      <c r="S49" s="156"/>
      <c r="T49" s="156"/>
      <c r="U49" s="156"/>
    </row>
    <row r="50" spans="1:21" s="10" customFormat="1" ht="12.75">
      <c r="A50" s="182" t="s">
        <v>57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22">
        <v>205</v>
      </c>
      <c r="N50" s="125" t="s">
        <v>83</v>
      </c>
      <c r="O50" s="123"/>
      <c r="P50" s="126" t="s">
        <v>84</v>
      </c>
      <c r="Q50" s="27" t="s">
        <v>83</v>
      </c>
      <c r="R50" s="184"/>
      <c r="S50" s="184"/>
      <c r="T50" s="184"/>
      <c r="U50" s="28" t="s">
        <v>84</v>
      </c>
    </row>
    <row r="51" spans="1:21" s="10" customFormat="1" ht="12.75">
      <c r="A51" s="180" t="s">
        <v>58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22">
        <v>210</v>
      </c>
      <c r="N51" s="125" t="s">
        <v>83</v>
      </c>
      <c r="O51" s="123"/>
      <c r="P51" s="126" t="s">
        <v>84</v>
      </c>
      <c r="Q51" s="27" t="s">
        <v>83</v>
      </c>
      <c r="R51" s="184"/>
      <c r="S51" s="184"/>
      <c r="T51" s="184"/>
      <c r="U51" s="28" t="s">
        <v>84</v>
      </c>
    </row>
    <row r="52" spans="1:21" s="10" customFormat="1" ht="12.75">
      <c r="A52" s="181" t="s">
        <v>59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22"/>
      <c r="N52" s="155"/>
      <c r="O52" s="155"/>
      <c r="P52" s="155"/>
      <c r="Q52" s="156"/>
      <c r="R52" s="156"/>
      <c r="S52" s="156"/>
      <c r="T52" s="156"/>
      <c r="U52" s="156"/>
    </row>
    <row r="53" spans="1:21" s="10" customFormat="1" ht="12.75">
      <c r="A53" s="182" t="s">
        <v>39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22">
        <v>220</v>
      </c>
      <c r="N53" s="141">
        <v>0</v>
      </c>
      <c r="O53" s="141"/>
      <c r="P53" s="141"/>
      <c r="Q53" s="143" t="str">
        <f>IF(Q46-R47+Q49-R50-R51&gt;0,Q46-R47+Q49-R50-R51,"0")</f>
        <v>0</v>
      </c>
      <c r="R53" s="143"/>
      <c r="S53" s="143"/>
      <c r="T53" s="143"/>
      <c r="U53" s="143"/>
    </row>
    <row r="54" spans="1:21" s="10" customFormat="1" ht="12.75">
      <c r="A54" s="182" t="s">
        <v>40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22">
        <v>225</v>
      </c>
      <c r="N54" s="127" t="s">
        <v>83</v>
      </c>
      <c r="O54" s="124">
        <f>O47</f>
        <v>3231.8999999999987</v>
      </c>
      <c r="P54" s="128" t="s">
        <v>84</v>
      </c>
      <c r="Q54" s="32" t="s">
        <v>83</v>
      </c>
      <c r="R54" s="142">
        <f>IF(Q46-R47+Q49-R50-R51&lt;0,R47-Q46-Q49+R50+R51,"0")</f>
        <v>603.8000000000014</v>
      </c>
      <c r="S54" s="142"/>
      <c r="T54" s="142"/>
      <c r="U54" s="33" t="s">
        <v>84</v>
      </c>
    </row>
    <row r="55" spans="1:21" s="10" customFormat="1" ht="12.7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1"/>
      <c r="N55" s="189"/>
      <c r="O55" s="189"/>
      <c r="P55" s="189"/>
      <c r="Q55" s="138"/>
      <c r="R55" s="138"/>
      <c r="S55" s="138"/>
      <c r="T55" s="138"/>
      <c r="U55" s="138"/>
    </row>
    <row r="56" spans="1:21" s="36" customFormat="1" ht="19.5" customHeight="1">
      <c r="A56" s="173" t="s">
        <v>60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</row>
    <row r="57" spans="1:21" s="10" customFormat="1" ht="25.5" customHeight="1">
      <c r="A57" s="170" t="s">
        <v>61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21" t="s">
        <v>13</v>
      </c>
      <c r="N57" s="154" t="s">
        <v>74</v>
      </c>
      <c r="O57" s="154"/>
      <c r="P57" s="154"/>
      <c r="Q57" s="154" t="s">
        <v>75</v>
      </c>
      <c r="R57" s="154"/>
      <c r="S57" s="154"/>
      <c r="T57" s="154"/>
      <c r="U57" s="154"/>
    </row>
    <row r="58" spans="1:21" s="10" customFormat="1" ht="12.75">
      <c r="A58" s="170">
        <v>1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21">
        <v>2</v>
      </c>
      <c r="N58" s="154">
        <v>3</v>
      </c>
      <c r="O58" s="154"/>
      <c r="P58" s="154"/>
      <c r="Q58" s="154">
        <v>4</v>
      </c>
      <c r="R58" s="154"/>
      <c r="S58" s="154"/>
      <c r="T58" s="154"/>
      <c r="U58" s="154"/>
    </row>
    <row r="59" spans="1:21" s="10" customFormat="1" ht="12.75">
      <c r="A59" s="148" t="s">
        <v>62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22">
        <v>230</v>
      </c>
      <c r="N59" s="155">
        <v>284.5</v>
      </c>
      <c r="O59" s="155"/>
      <c r="P59" s="155"/>
      <c r="Q59" s="153">
        <v>9</v>
      </c>
      <c r="R59" s="153"/>
      <c r="S59" s="153"/>
      <c r="T59" s="153"/>
      <c r="U59" s="153"/>
    </row>
    <row r="60" spans="1:21" s="10" customFormat="1" ht="12.75">
      <c r="A60" s="148" t="s">
        <v>63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22">
        <v>240</v>
      </c>
      <c r="N60" s="155">
        <v>1883</v>
      </c>
      <c r="O60" s="155"/>
      <c r="P60" s="155"/>
      <c r="Q60" s="153">
        <v>203.8</v>
      </c>
      <c r="R60" s="153"/>
      <c r="S60" s="153"/>
      <c r="T60" s="153"/>
      <c r="U60" s="153"/>
    </row>
    <row r="61" spans="1:21" s="10" customFormat="1" ht="12.75">
      <c r="A61" s="148" t="s">
        <v>64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22">
        <v>250</v>
      </c>
      <c r="N61" s="155">
        <v>677.8</v>
      </c>
      <c r="O61" s="155"/>
      <c r="P61" s="155"/>
      <c r="Q61" s="153">
        <v>58.9</v>
      </c>
      <c r="R61" s="153"/>
      <c r="S61" s="153"/>
      <c r="T61" s="153"/>
      <c r="U61" s="153"/>
    </row>
    <row r="62" spans="1:21" s="10" customFormat="1" ht="12.75">
      <c r="A62" s="148" t="s">
        <v>65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22">
        <v>260</v>
      </c>
      <c r="N62" s="155">
        <v>306.8</v>
      </c>
      <c r="O62" s="155"/>
      <c r="P62" s="155"/>
      <c r="Q62" s="153">
        <v>1.2</v>
      </c>
      <c r="R62" s="153"/>
      <c r="S62" s="153"/>
      <c r="T62" s="153"/>
      <c r="U62" s="153"/>
    </row>
    <row r="63" spans="1:21" s="10" customFormat="1" ht="12.75">
      <c r="A63" s="148" t="s">
        <v>44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22">
        <v>270</v>
      </c>
      <c r="N63" s="155">
        <v>10057.3</v>
      </c>
      <c r="O63" s="155"/>
      <c r="P63" s="155"/>
      <c r="Q63" s="153">
        <v>432.5</v>
      </c>
      <c r="R63" s="153"/>
      <c r="S63" s="153"/>
      <c r="T63" s="153"/>
      <c r="U63" s="153"/>
    </row>
    <row r="64" spans="1:21" s="10" customFormat="1" ht="12.75">
      <c r="A64" s="148" t="s">
        <v>66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22">
        <v>280</v>
      </c>
      <c r="N64" s="141">
        <f>SUM(N59:P63)</f>
        <v>13209.4</v>
      </c>
      <c r="O64" s="141"/>
      <c r="P64" s="141"/>
      <c r="Q64" s="171">
        <f>SUM(Q59:U63)</f>
        <v>705.4</v>
      </c>
      <c r="R64" s="171"/>
      <c r="S64" s="171"/>
      <c r="T64" s="171"/>
      <c r="U64" s="171"/>
    </row>
    <row r="65" spans="1:21" s="10" customFormat="1" ht="12.7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1"/>
      <c r="N65" s="178"/>
      <c r="O65" s="178"/>
      <c r="P65" s="178"/>
      <c r="Q65" s="179"/>
      <c r="R65" s="179"/>
      <c r="S65" s="179"/>
      <c r="T65" s="179"/>
      <c r="U65" s="179"/>
    </row>
    <row r="66" spans="1:21" s="36" customFormat="1" ht="19.5" customHeight="1">
      <c r="A66" s="173" t="s">
        <v>67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</row>
    <row r="67" spans="1:21" s="10" customFormat="1" ht="25.5" customHeight="1">
      <c r="A67" s="170" t="s">
        <v>68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21" t="s">
        <v>13</v>
      </c>
      <c r="N67" s="154" t="s">
        <v>74</v>
      </c>
      <c r="O67" s="154"/>
      <c r="P67" s="154"/>
      <c r="Q67" s="154" t="s">
        <v>75</v>
      </c>
      <c r="R67" s="154"/>
      <c r="S67" s="154"/>
      <c r="T67" s="154"/>
      <c r="U67" s="154"/>
    </row>
    <row r="68" spans="1:21" s="10" customFormat="1" ht="12.75">
      <c r="A68" s="177">
        <v>1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23">
        <v>2</v>
      </c>
      <c r="N68" s="186">
        <v>3</v>
      </c>
      <c r="O68" s="186"/>
      <c r="P68" s="186"/>
      <c r="Q68" s="186">
        <v>4</v>
      </c>
      <c r="R68" s="186"/>
      <c r="S68" s="186"/>
      <c r="T68" s="186"/>
      <c r="U68" s="186"/>
    </row>
    <row r="69" spans="1:21" s="10" customFormat="1" ht="12.75">
      <c r="A69" s="168" t="s">
        <v>69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24">
        <v>300</v>
      </c>
      <c r="N69" s="190"/>
      <c r="O69" s="190"/>
      <c r="P69" s="190"/>
      <c r="Q69" s="156"/>
      <c r="R69" s="156"/>
      <c r="S69" s="156"/>
      <c r="T69" s="156"/>
      <c r="U69" s="156"/>
    </row>
    <row r="70" spans="1:21" s="10" customFormat="1" ht="12.75">
      <c r="A70" s="168" t="s">
        <v>70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24">
        <v>310</v>
      </c>
      <c r="N70" s="187"/>
      <c r="O70" s="187"/>
      <c r="P70" s="187"/>
      <c r="Q70" s="188"/>
      <c r="R70" s="188"/>
      <c r="S70" s="188"/>
      <c r="T70" s="188"/>
      <c r="U70" s="188"/>
    </row>
    <row r="71" spans="1:21" s="10" customFormat="1" ht="12.75">
      <c r="A71" s="168" t="s">
        <v>71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24">
        <v>320</v>
      </c>
      <c r="N71" s="132"/>
      <c r="O71" s="133"/>
      <c r="P71" s="133"/>
      <c r="Q71" s="121"/>
      <c r="R71" s="157"/>
      <c r="S71" s="157"/>
      <c r="T71" s="157"/>
      <c r="U71" s="122"/>
    </row>
    <row r="72" spans="1:21" s="10" customFormat="1" ht="12.75">
      <c r="A72" s="168" t="s">
        <v>72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24">
        <v>330</v>
      </c>
      <c r="N72" s="162"/>
      <c r="O72" s="163"/>
      <c r="P72" s="164"/>
      <c r="Q72" s="120"/>
      <c r="R72" s="158"/>
      <c r="S72" s="158"/>
      <c r="T72" s="158"/>
      <c r="U72" s="119"/>
    </row>
    <row r="73" spans="1:21" s="10" customFormat="1" ht="12.75">
      <c r="A73" s="168" t="s">
        <v>73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24">
        <v>340</v>
      </c>
      <c r="N73" s="167"/>
      <c r="O73" s="167"/>
      <c r="P73" s="167"/>
      <c r="Q73" s="161"/>
      <c r="R73" s="161"/>
      <c r="S73" s="161"/>
      <c r="T73" s="161"/>
      <c r="U73" s="161"/>
    </row>
    <row r="74" spans="14:21" s="10" customFormat="1" ht="15.75" customHeight="1">
      <c r="N74" s="95"/>
      <c r="O74" s="110"/>
      <c r="P74" s="103"/>
      <c r="Q74" s="99"/>
      <c r="R74" s="185"/>
      <c r="S74" s="185"/>
      <c r="T74" s="185"/>
      <c r="U74" s="106"/>
    </row>
    <row r="75" spans="1:21" ht="12.75">
      <c r="A75" s="159" t="s">
        <v>103</v>
      </c>
      <c r="B75" s="159"/>
      <c r="C75" s="159"/>
      <c r="D75" s="160"/>
      <c r="E75" s="160"/>
      <c r="F75" s="160"/>
      <c r="G75" s="160"/>
      <c r="H75" s="160"/>
      <c r="I75" s="160"/>
      <c r="J75" s="160"/>
      <c r="K75" s="37"/>
      <c r="L75" s="160" t="s">
        <v>104</v>
      </c>
      <c r="M75" s="160"/>
      <c r="N75" s="160"/>
      <c r="O75" s="160"/>
      <c r="P75" s="160"/>
      <c r="R75" s="108"/>
      <c r="S75" s="2"/>
      <c r="T75" s="2"/>
      <c r="U75" s="104"/>
    </row>
    <row r="76" spans="1:21" ht="12.75">
      <c r="A76" s="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2"/>
      <c r="M76" s="2"/>
      <c r="N76" s="96"/>
      <c r="O76" s="108"/>
      <c r="P76" s="104"/>
      <c r="R76" s="108"/>
      <c r="S76" s="2"/>
      <c r="T76" s="2"/>
      <c r="U76" s="104"/>
    </row>
    <row r="77" spans="1:21" ht="12.75">
      <c r="A77" s="165" t="s">
        <v>15</v>
      </c>
      <c r="B77" s="165"/>
      <c r="C77" s="165"/>
      <c r="D77" s="165"/>
      <c r="E77" s="165"/>
      <c r="F77" s="166"/>
      <c r="G77" s="166"/>
      <c r="H77" s="166"/>
      <c r="I77" s="166"/>
      <c r="J77" s="166"/>
      <c r="K77" s="39"/>
      <c r="L77" s="166" t="s">
        <v>105</v>
      </c>
      <c r="M77" s="166"/>
      <c r="N77" s="166"/>
      <c r="O77" s="166"/>
      <c r="P77" s="166"/>
      <c r="R77" s="108"/>
      <c r="S77" s="2"/>
      <c r="T77" s="2"/>
      <c r="U77" s="104"/>
    </row>
    <row r="78" spans="1:21" ht="12.75">
      <c r="A78" s="9"/>
      <c r="B78" s="9"/>
      <c r="C78" s="9"/>
      <c r="D78" s="9"/>
      <c r="E78" s="9"/>
      <c r="F78" s="40"/>
      <c r="G78" s="40"/>
      <c r="H78" s="40"/>
      <c r="I78" s="40"/>
      <c r="J78" s="40"/>
      <c r="K78" s="40"/>
      <c r="L78" s="40"/>
      <c r="M78" s="40"/>
      <c r="N78" s="97"/>
      <c r="O78" s="111"/>
      <c r="P78" s="105"/>
      <c r="R78" s="108"/>
      <c r="S78" s="2"/>
      <c r="T78" s="2"/>
      <c r="U78" s="104"/>
    </row>
  </sheetData>
  <mergeCells count="187">
    <mergeCell ref="W5:Z8"/>
    <mergeCell ref="W9:Z10"/>
    <mergeCell ref="W1:Z4"/>
    <mergeCell ref="A8:E8"/>
    <mergeCell ref="F8:M8"/>
    <mergeCell ref="A4:C4"/>
    <mergeCell ref="A5:B5"/>
    <mergeCell ref="D4:M4"/>
    <mergeCell ref="C5:M5"/>
    <mergeCell ref="G6:M6"/>
    <mergeCell ref="C7:M7"/>
    <mergeCell ref="A6:F6"/>
    <mergeCell ref="A7:B7"/>
    <mergeCell ref="N45:P45"/>
    <mergeCell ref="N42:P42"/>
    <mergeCell ref="N35:P35"/>
    <mergeCell ref="N16:P16"/>
    <mergeCell ref="A28:L28"/>
    <mergeCell ref="A29:L29"/>
    <mergeCell ref="A30:L30"/>
    <mergeCell ref="N46:P46"/>
    <mergeCell ref="N48:P48"/>
    <mergeCell ref="R19:T19"/>
    <mergeCell ref="R20:T20"/>
    <mergeCell ref="R21:T21"/>
    <mergeCell ref="R22:T22"/>
    <mergeCell ref="R24:T24"/>
    <mergeCell ref="N36:P36"/>
    <mergeCell ref="N37:P37"/>
    <mergeCell ref="N41:P41"/>
    <mergeCell ref="R34:T34"/>
    <mergeCell ref="Q35:U35"/>
    <mergeCell ref="Q36:U36"/>
    <mergeCell ref="Q37:U37"/>
    <mergeCell ref="Q42:U42"/>
    <mergeCell ref="Q45:U45"/>
    <mergeCell ref="R38:T38"/>
    <mergeCell ref="R39:T39"/>
    <mergeCell ref="R40:T40"/>
    <mergeCell ref="Q41:U41"/>
    <mergeCell ref="N70:P70"/>
    <mergeCell ref="Q70:U70"/>
    <mergeCell ref="R50:T50"/>
    <mergeCell ref="R51:T51"/>
    <mergeCell ref="Q53:U53"/>
    <mergeCell ref="N55:P55"/>
    <mergeCell ref="Q58:U58"/>
    <mergeCell ref="Q59:U59"/>
    <mergeCell ref="N69:P69"/>
    <mergeCell ref="Q69:U69"/>
    <mergeCell ref="N68:P68"/>
    <mergeCell ref="Q68:U68"/>
    <mergeCell ref="N60:P60"/>
    <mergeCell ref="Q60:U60"/>
    <mergeCell ref="N61:P61"/>
    <mergeCell ref="Q61:U61"/>
    <mergeCell ref="N62:P62"/>
    <mergeCell ref="Q64:U64"/>
    <mergeCell ref="A24:L24"/>
    <mergeCell ref="N59:P59"/>
    <mergeCell ref="N67:P67"/>
    <mergeCell ref="Q67:U67"/>
    <mergeCell ref="R47:T47"/>
    <mergeCell ref="Q46:U46"/>
    <mergeCell ref="Q48:U48"/>
    <mergeCell ref="N53:P53"/>
    <mergeCell ref="R43:T43"/>
    <mergeCell ref="R44:T44"/>
    <mergeCell ref="R30:T30"/>
    <mergeCell ref="R74:T74"/>
    <mergeCell ref="A16:L16"/>
    <mergeCell ref="A17:L17"/>
    <mergeCell ref="A18:L18"/>
    <mergeCell ref="A19:L19"/>
    <mergeCell ref="A20:L20"/>
    <mergeCell ref="A21:L21"/>
    <mergeCell ref="A22:L22"/>
    <mergeCell ref="A23:L23"/>
    <mergeCell ref="A25:L25"/>
    <mergeCell ref="A26:L26"/>
    <mergeCell ref="A27:L27"/>
    <mergeCell ref="R27:T27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A52:L52"/>
    <mergeCell ref="A53:L53"/>
    <mergeCell ref="A54:L54"/>
    <mergeCell ref="A55:L55"/>
    <mergeCell ref="N58:P58"/>
    <mergeCell ref="N57:P57"/>
    <mergeCell ref="A56:U56"/>
    <mergeCell ref="A67:L67"/>
    <mergeCell ref="A68:L68"/>
    <mergeCell ref="A61:L61"/>
    <mergeCell ref="A63:L63"/>
    <mergeCell ref="A64:L64"/>
    <mergeCell ref="A62:L62"/>
    <mergeCell ref="A66:U66"/>
    <mergeCell ref="N65:P65"/>
    <mergeCell ref="Q65:U65"/>
    <mergeCell ref="N64:P64"/>
    <mergeCell ref="A69:L69"/>
    <mergeCell ref="A70:L70"/>
    <mergeCell ref="A71:L71"/>
    <mergeCell ref="A72:L72"/>
    <mergeCell ref="Q2:U2"/>
    <mergeCell ref="Q3:R3"/>
    <mergeCell ref="Q4:U4"/>
    <mergeCell ref="N25:P25"/>
    <mergeCell ref="Q25:U25"/>
    <mergeCell ref="Q5:U5"/>
    <mergeCell ref="Q6:U6"/>
    <mergeCell ref="Q7:U7"/>
    <mergeCell ref="Q8:U8"/>
    <mergeCell ref="Q9:U9"/>
    <mergeCell ref="Q14:U14"/>
    <mergeCell ref="Q16:U16"/>
    <mergeCell ref="N17:P17"/>
    <mergeCell ref="Q17:U17"/>
    <mergeCell ref="A15:U15"/>
    <mergeCell ref="I14:L14"/>
    <mergeCell ref="G12:K12"/>
    <mergeCell ref="A9:E9"/>
    <mergeCell ref="F9:M9"/>
    <mergeCell ref="Q55:U55"/>
    <mergeCell ref="N18:P18"/>
    <mergeCell ref="Q18:U18"/>
    <mergeCell ref="N23:P23"/>
    <mergeCell ref="Q23:U23"/>
    <mergeCell ref="N26:P26"/>
    <mergeCell ref="Q26:U26"/>
    <mergeCell ref="N28:P28"/>
    <mergeCell ref="N63:P63"/>
    <mergeCell ref="Q63:U63"/>
    <mergeCell ref="Q52:U52"/>
    <mergeCell ref="R54:T54"/>
    <mergeCell ref="Q33:U33"/>
    <mergeCell ref="R31:T31"/>
    <mergeCell ref="N32:P32"/>
    <mergeCell ref="Q28:U28"/>
    <mergeCell ref="R29:T29"/>
    <mergeCell ref="K1:U1"/>
    <mergeCell ref="A11:U11"/>
    <mergeCell ref="T3:U3"/>
    <mergeCell ref="Q62:U62"/>
    <mergeCell ref="Q57:U57"/>
    <mergeCell ref="N49:P49"/>
    <mergeCell ref="Q49:U49"/>
    <mergeCell ref="N52:P52"/>
    <mergeCell ref="Q32:U32"/>
    <mergeCell ref="N33:P33"/>
    <mergeCell ref="A65:L65"/>
    <mergeCell ref="A57:L57"/>
    <mergeCell ref="A58:L58"/>
    <mergeCell ref="A59:L59"/>
    <mergeCell ref="A60:L60"/>
    <mergeCell ref="A77:E77"/>
    <mergeCell ref="F77:J77"/>
    <mergeCell ref="L77:P77"/>
    <mergeCell ref="N73:P73"/>
    <mergeCell ref="A73:L73"/>
    <mergeCell ref="R71:T71"/>
    <mergeCell ref="R72:T72"/>
    <mergeCell ref="A75:C75"/>
    <mergeCell ref="D75:J75"/>
    <mergeCell ref="L75:P75"/>
    <mergeCell ref="Q73:U73"/>
    <mergeCell ref="N72:P72"/>
  </mergeCells>
  <printOptions horizontalCentered="1"/>
  <pageMargins left="0.1968503937007874" right="0" top="0.31496062992125984" bottom="0.31496062992125984" header="0" footer="0"/>
  <pageSetup blackAndWhite="1" fitToHeight="2" fitToWidth="1" horizontalDpi="600" verticalDpi="600" orientation="portrait" paperSize="9" scale="99" r:id="rId3"/>
  <legacyDrawing r:id="rId2"/>
  <oleObjects>
    <oleObject progId="Word.Document.8" shapeId="11774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showGridLines="0" showZeros="0" zoomScale="90" zoomScaleNormal="90" workbookViewId="0" topLeftCell="A13">
      <selection activeCell="N18" sqref="N18:P18"/>
    </sheetView>
  </sheetViews>
  <sheetFormatPr defaultColWidth="9.33203125" defaultRowHeight="12.75"/>
  <cols>
    <col min="1" max="5" width="5.33203125" style="41" customWidth="1"/>
    <col min="6" max="12" width="5.83203125" style="41" customWidth="1"/>
    <col min="13" max="13" width="7" style="41" customWidth="1"/>
    <col min="14" max="14" width="1.83203125" style="81" customWidth="1"/>
    <col min="15" max="15" width="15.66015625" style="86" customWidth="1"/>
    <col min="16" max="16" width="1.83203125" style="74" customWidth="1"/>
    <col min="17" max="17" width="1.83203125" style="112" customWidth="1"/>
    <col min="18" max="18" width="4" style="86" customWidth="1"/>
    <col min="19" max="19" width="5.83203125" style="41" customWidth="1"/>
    <col min="20" max="20" width="4" style="41" customWidth="1"/>
    <col min="21" max="21" width="1.83203125" style="74" customWidth="1"/>
    <col min="22" max="22" width="7.33203125" style="41" customWidth="1"/>
    <col min="23" max="26" width="11" style="2" customWidth="1"/>
    <col min="27" max="16384" width="9.33203125" style="2" customWidth="1"/>
  </cols>
  <sheetData>
    <row r="1" spans="11:26" ht="29.25" customHeight="1">
      <c r="K1" s="232" t="s">
        <v>85</v>
      </c>
      <c r="L1" s="232"/>
      <c r="M1" s="232"/>
      <c r="N1" s="232"/>
      <c r="O1" s="232"/>
      <c r="P1" s="232"/>
      <c r="Q1" s="232"/>
      <c r="R1" s="232"/>
      <c r="S1" s="232"/>
      <c r="T1" s="232"/>
      <c r="U1" s="232"/>
      <c r="W1" s="249" t="s">
        <v>88</v>
      </c>
      <c r="X1" s="249"/>
      <c r="Y1" s="249"/>
      <c r="Z1" s="249"/>
    </row>
    <row r="2" spans="1:26" s="5" customFormat="1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78"/>
      <c r="O2" s="44"/>
      <c r="P2" s="50"/>
      <c r="Q2" s="236" t="s">
        <v>16</v>
      </c>
      <c r="R2" s="236"/>
      <c r="S2" s="236"/>
      <c r="T2" s="236"/>
      <c r="U2" s="236"/>
      <c r="V2" s="45"/>
      <c r="W2" s="249"/>
      <c r="X2" s="249"/>
      <c r="Y2" s="249"/>
      <c r="Z2" s="249"/>
    </row>
    <row r="3" spans="1:26" s="5" customFormat="1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7"/>
      <c r="O3" s="46" t="s">
        <v>25</v>
      </c>
      <c r="P3" s="49"/>
      <c r="Q3" s="200" t="str">
        <f>'Для розрахунку'!Q3:R3</f>
        <v>08</v>
      </c>
      <c r="R3" s="201"/>
      <c r="S3" s="113" t="str">
        <f>'Для розрахунку'!S3</f>
        <v>01</v>
      </c>
      <c r="T3" s="230" t="s">
        <v>26</v>
      </c>
      <c r="U3" s="231"/>
      <c r="V3" s="45"/>
      <c r="W3" s="249"/>
      <c r="X3" s="249"/>
      <c r="Y3" s="249"/>
      <c r="Z3" s="249"/>
    </row>
    <row r="4" spans="1:26" s="5" customFormat="1" ht="21.75" customHeight="1">
      <c r="A4" s="199" t="s">
        <v>0</v>
      </c>
      <c r="B4" s="199"/>
      <c r="C4" s="199"/>
      <c r="D4" s="202" t="str">
        <f>'Для розрахунку'!D4:M4</f>
        <v>ТДВ «СК «Індіго»</v>
      </c>
      <c r="E4" s="203"/>
      <c r="F4" s="203"/>
      <c r="G4" s="203"/>
      <c r="H4" s="203"/>
      <c r="I4" s="203"/>
      <c r="J4" s="203"/>
      <c r="K4" s="203"/>
      <c r="L4" s="203"/>
      <c r="M4" s="203"/>
      <c r="N4" s="79"/>
      <c r="O4" s="42" t="s">
        <v>1</v>
      </c>
      <c r="P4" s="72"/>
      <c r="Q4" s="200" t="str">
        <f>'Для розрахунку'!Q4:U4</f>
        <v>33831166</v>
      </c>
      <c r="R4" s="201"/>
      <c r="S4" s="201"/>
      <c r="T4" s="201"/>
      <c r="U4" s="201"/>
      <c r="V4" s="45"/>
      <c r="W4" s="249"/>
      <c r="X4" s="249"/>
      <c r="Y4" s="249"/>
      <c r="Z4" s="249"/>
    </row>
    <row r="5" spans="1:26" s="5" customFormat="1" ht="21.75" customHeight="1">
      <c r="A5" s="199" t="s">
        <v>2</v>
      </c>
      <c r="B5" s="199"/>
      <c r="C5" s="204" t="str">
        <f>'Для розрахунку'!C5:M5</f>
        <v>Україна, м.Київ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79"/>
      <c r="O5" s="50" t="s">
        <v>3</v>
      </c>
      <c r="P5" s="72"/>
      <c r="Q5" s="200" t="str">
        <f>'Для розрахунку'!Q5:U5</f>
        <v>8038200000</v>
      </c>
      <c r="R5" s="201"/>
      <c r="S5" s="201"/>
      <c r="T5" s="201"/>
      <c r="U5" s="201"/>
      <c r="V5" s="45"/>
      <c r="W5" s="247" t="s">
        <v>89</v>
      </c>
      <c r="X5" s="248"/>
      <c r="Y5" s="248"/>
      <c r="Z5" s="248"/>
    </row>
    <row r="6" spans="1:26" s="5" customFormat="1" ht="21.75" customHeight="1">
      <c r="A6" s="199" t="s">
        <v>4</v>
      </c>
      <c r="B6" s="199"/>
      <c r="C6" s="199"/>
      <c r="D6" s="199"/>
      <c r="E6" s="199"/>
      <c r="F6" s="199"/>
      <c r="G6" s="206" t="str">
        <f>'Для розрахунку'!G6:M6</f>
        <v>Держфінпослуг</v>
      </c>
      <c r="H6" s="207"/>
      <c r="I6" s="207"/>
      <c r="J6" s="207"/>
      <c r="K6" s="207"/>
      <c r="L6" s="207"/>
      <c r="M6" s="207"/>
      <c r="N6" s="79"/>
      <c r="O6" s="50" t="s">
        <v>5</v>
      </c>
      <c r="P6" s="72"/>
      <c r="Q6" s="200" t="str">
        <f>'Для розрахунку'!Q6:U6</f>
        <v>07794</v>
      </c>
      <c r="R6" s="201"/>
      <c r="S6" s="201"/>
      <c r="T6" s="201"/>
      <c r="U6" s="201"/>
      <c r="V6" s="45"/>
      <c r="W6" s="248"/>
      <c r="X6" s="248"/>
      <c r="Y6" s="248"/>
      <c r="Z6" s="248"/>
    </row>
    <row r="7" spans="1:26" s="5" customFormat="1" ht="21.75" customHeight="1">
      <c r="A7" s="199" t="s">
        <v>6</v>
      </c>
      <c r="B7" s="199"/>
      <c r="C7" s="204" t="str">
        <f>'Для розрахунку'!C7:M7</f>
        <v>недержавне страхування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79"/>
      <c r="O7" s="50" t="s">
        <v>7</v>
      </c>
      <c r="P7" s="72"/>
      <c r="Q7" s="200" t="str">
        <f>'Для розрахунку'!Q7:U7</f>
        <v>96220</v>
      </c>
      <c r="R7" s="201"/>
      <c r="S7" s="201"/>
      <c r="T7" s="201"/>
      <c r="U7" s="201"/>
      <c r="V7" s="45"/>
      <c r="W7" s="248"/>
      <c r="X7" s="248"/>
      <c r="Y7" s="248"/>
      <c r="Z7" s="248"/>
    </row>
    <row r="8" spans="1:26" s="5" customFormat="1" ht="21.75" customHeight="1">
      <c r="A8" s="210" t="s">
        <v>8</v>
      </c>
      <c r="B8" s="210"/>
      <c r="C8" s="210"/>
      <c r="D8" s="210"/>
      <c r="E8" s="210"/>
      <c r="F8" s="206" t="str">
        <f>'Для розрахунку'!F8:M8</f>
        <v>Інші види страхування</v>
      </c>
      <c r="G8" s="207"/>
      <c r="H8" s="207"/>
      <c r="I8" s="207"/>
      <c r="J8" s="207"/>
      <c r="K8" s="207"/>
      <c r="L8" s="207"/>
      <c r="M8" s="207"/>
      <c r="N8" s="80"/>
      <c r="O8" s="50" t="s">
        <v>9</v>
      </c>
      <c r="P8" s="73"/>
      <c r="Q8" s="200" t="str">
        <f>'Для розрахунку'!Q8:U8</f>
        <v>66.03.0</v>
      </c>
      <c r="R8" s="201"/>
      <c r="S8" s="201"/>
      <c r="T8" s="201"/>
      <c r="U8" s="201"/>
      <c r="V8" s="45"/>
      <c r="W8" s="248"/>
      <c r="X8" s="248"/>
      <c r="Y8" s="248"/>
      <c r="Z8" s="248"/>
    </row>
    <row r="9" spans="1:26" s="5" customFormat="1" ht="21.75" customHeight="1">
      <c r="A9" s="199" t="s">
        <v>10</v>
      </c>
      <c r="B9" s="199"/>
      <c r="C9" s="199"/>
      <c r="D9" s="199"/>
      <c r="E9" s="199"/>
      <c r="F9" s="208" t="str">
        <f>'Для розрахунку'!F9:M9</f>
        <v>03150, м.Київ, вул. Предславинська, 29</v>
      </c>
      <c r="G9" s="209"/>
      <c r="H9" s="209"/>
      <c r="I9" s="209"/>
      <c r="J9" s="209"/>
      <c r="K9" s="209"/>
      <c r="L9" s="209"/>
      <c r="M9" s="209"/>
      <c r="N9" s="79"/>
      <c r="O9" s="49" t="s">
        <v>11</v>
      </c>
      <c r="P9" s="50"/>
      <c r="Q9" s="200">
        <f>'Для розрахунку'!Q9:U9</f>
        <v>0</v>
      </c>
      <c r="R9" s="201"/>
      <c r="S9" s="201"/>
      <c r="T9" s="201"/>
      <c r="U9" s="201"/>
      <c r="V9" s="45"/>
      <c r="W9" s="250" t="s">
        <v>86</v>
      </c>
      <c r="X9" s="250"/>
      <c r="Y9" s="250"/>
      <c r="Z9" s="250"/>
    </row>
    <row r="10" ht="9" customHeight="1"/>
    <row r="11" spans="1:21" ht="17.25" customHeight="1">
      <c r="A11" s="237" t="s">
        <v>28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</row>
    <row r="12" spans="1:20" ht="17.25" customHeight="1">
      <c r="A12" s="51"/>
      <c r="B12" s="51"/>
      <c r="C12" s="51"/>
      <c r="D12" s="51"/>
      <c r="F12" s="52" t="s">
        <v>87</v>
      </c>
      <c r="G12" s="234" t="str">
        <f>'Для розрахунку'!G12:K12</f>
        <v>рік</v>
      </c>
      <c r="H12" s="235"/>
      <c r="I12" s="235"/>
      <c r="J12" s="235"/>
      <c r="K12" s="235"/>
      <c r="L12" s="53" t="s">
        <v>81</v>
      </c>
      <c r="M12" s="114" t="str">
        <f>'Для розрахунку'!M12</f>
        <v>07</v>
      </c>
      <c r="N12" s="82"/>
      <c r="O12" s="55" t="s">
        <v>82</v>
      </c>
      <c r="P12" s="54"/>
      <c r="R12" s="51"/>
      <c r="S12" s="51"/>
      <c r="T12" s="51"/>
    </row>
    <row r="13" ht="9" customHeight="1"/>
    <row r="14" spans="9:21" ht="12.75" customHeight="1">
      <c r="I14" s="229" t="s">
        <v>29</v>
      </c>
      <c r="J14" s="229"/>
      <c r="K14" s="229"/>
      <c r="L14" s="229"/>
      <c r="O14" s="87" t="s">
        <v>12</v>
      </c>
      <c r="Q14" s="236" t="s">
        <v>27</v>
      </c>
      <c r="R14" s="236"/>
      <c r="S14" s="236"/>
      <c r="T14" s="236"/>
      <c r="U14" s="236"/>
    </row>
    <row r="15" spans="1:22" s="1" customFormat="1" ht="19.5" customHeight="1">
      <c r="A15" s="233" t="s">
        <v>30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56"/>
    </row>
    <row r="16" spans="1:22" s="10" customFormat="1" ht="25.5" customHeight="1">
      <c r="A16" s="224" t="s">
        <v>31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57" t="s">
        <v>13</v>
      </c>
      <c r="N16" s="216" t="s">
        <v>74</v>
      </c>
      <c r="O16" s="216"/>
      <c r="P16" s="216"/>
      <c r="Q16" s="216" t="s">
        <v>75</v>
      </c>
      <c r="R16" s="216"/>
      <c r="S16" s="216"/>
      <c r="T16" s="216"/>
      <c r="U16" s="216"/>
      <c r="V16" s="58"/>
    </row>
    <row r="17" spans="1:22" s="10" customFormat="1" ht="12.75">
      <c r="A17" s="224">
        <v>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59">
        <v>2</v>
      </c>
      <c r="N17" s="216">
        <v>3</v>
      </c>
      <c r="O17" s="216"/>
      <c r="P17" s="216"/>
      <c r="Q17" s="216">
        <v>4</v>
      </c>
      <c r="R17" s="216"/>
      <c r="S17" s="216"/>
      <c r="T17" s="216"/>
      <c r="U17" s="216"/>
      <c r="V17" s="58"/>
    </row>
    <row r="18" spans="1:22" s="10" customFormat="1" ht="12.75">
      <c r="A18" s="217" t="s">
        <v>32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60" t="s">
        <v>17</v>
      </c>
      <c r="N18" s="211">
        <f>IF('Для розрахунку'!N18:P18=0,"-",'Для розрахунку'!N18:P18)</f>
        <v>17939.9</v>
      </c>
      <c r="O18" s="211"/>
      <c r="P18" s="211"/>
      <c r="Q18" s="213">
        <f>IF('Для розрахунку'!Q18:U18=0,"-",'Для розрахунку'!Q18:U18)</f>
        <v>97</v>
      </c>
      <c r="R18" s="214"/>
      <c r="S18" s="214"/>
      <c r="T18" s="214"/>
      <c r="U18" s="214"/>
      <c r="V18" s="58"/>
    </row>
    <row r="19" spans="1:22" s="10" customFormat="1" ht="12.75">
      <c r="A19" s="217" t="s">
        <v>33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60" t="s">
        <v>76</v>
      </c>
      <c r="N19" s="115" t="str">
        <f>IF('Для розрахунку'!O19=0," ","(")</f>
        <v> </v>
      </c>
      <c r="O19" s="116" t="str">
        <f>IF('Для розрахунку'!O19=0,"-",'Для розрахунку'!O19)</f>
        <v>-</v>
      </c>
      <c r="P19" s="117" t="str">
        <f>IF('Для розрахунку'!O19=0," ",")")</f>
        <v> </v>
      </c>
      <c r="Q19" s="115" t="str">
        <f>IF('Для розрахунку'!R19=0," ","(")</f>
        <v> </v>
      </c>
      <c r="R19" s="212" t="str">
        <f>IF('Для розрахунку'!R19:T19=0,"-",'Для розрахунку'!R19:T19)</f>
        <v>-</v>
      </c>
      <c r="S19" s="212"/>
      <c r="T19" s="212"/>
      <c r="U19" s="117" t="str">
        <f>IF('Для розрахунку'!R19=0," ",")")</f>
        <v> </v>
      </c>
      <c r="V19" s="58"/>
    </row>
    <row r="20" spans="1:22" s="10" customFormat="1" ht="12.75">
      <c r="A20" s="217" t="s">
        <v>34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60" t="s">
        <v>18</v>
      </c>
      <c r="N20" s="115" t="str">
        <f>IF('Для розрахунку'!O20=0," ","(")</f>
        <v> </v>
      </c>
      <c r="O20" s="116" t="str">
        <f>IF('Для розрахунку'!O20=0,"-",'Для розрахунку'!O20)</f>
        <v>-</v>
      </c>
      <c r="P20" s="117" t="str">
        <f>IF('Для розрахунку'!O20=0," ",")")</f>
        <v> </v>
      </c>
      <c r="Q20" s="115" t="str">
        <f>IF('Для розрахунку'!R20=0," ","(")</f>
        <v> </v>
      </c>
      <c r="R20" s="212" t="str">
        <f>IF('Для розрахунку'!R20:T20=0,"-",'Для розрахунку'!R20:T20)</f>
        <v>-</v>
      </c>
      <c r="S20" s="212"/>
      <c r="T20" s="212"/>
      <c r="U20" s="117" t="str">
        <f>IF('Для розрахунку'!R20=0," ",")")</f>
        <v> </v>
      </c>
      <c r="V20" s="58"/>
    </row>
    <row r="21" spans="1:22" s="10" customFormat="1" ht="12.75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60" t="s">
        <v>77</v>
      </c>
      <c r="N21" s="115" t="str">
        <f>IF('Для розрахунку'!O21=0," ","(")</f>
        <v> </v>
      </c>
      <c r="O21" s="116" t="str">
        <f>IF('Для розрахунку'!O21=0,"-",'Для розрахунку'!O21)</f>
        <v>-</v>
      </c>
      <c r="P21" s="117" t="str">
        <f>IF('Для розрахунку'!O21=0," ",")")</f>
        <v> </v>
      </c>
      <c r="Q21" s="115" t="str">
        <f>IF('Для розрахунку'!R21=0," ","(")</f>
        <v> </v>
      </c>
      <c r="R21" s="212" t="str">
        <f>IF('Для розрахунку'!R21:T21=0,"-",'Для розрахунку'!R21:T21)</f>
        <v>-</v>
      </c>
      <c r="S21" s="212"/>
      <c r="T21" s="212"/>
      <c r="U21" s="117" t="str">
        <f>IF('Для розрахунку'!R21=0," ",")")</f>
        <v> </v>
      </c>
      <c r="V21" s="58"/>
    </row>
    <row r="22" spans="1:22" s="10" customFormat="1" ht="12.75">
      <c r="A22" s="217" t="s">
        <v>35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60" t="s">
        <v>19</v>
      </c>
      <c r="N22" s="115" t="str">
        <f>IF('Для розрахунку'!O22=0," ","(")</f>
        <v> </v>
      </c>
      <c r="O22" s="116" t="str">
        <f>IF('Для розрахунку'!O22=0,"-",'Для розрахунку'!O22)</f>
        <v>-</v>
      </c>
      <c r="P22" s="117" t="str">
        <f>IF('Для розрахунку'!O22=0," ",")")</f>
        <v> </v>
      </c>
      <c r="Q22" s="115" t="str">
        <f>IF('Для розрахунку'!R22=0," ","(")</f>
        <v> </v>
      </c>
      <c r="R22" s="212" t="str">
        <f>IF('Для розрахунку'!R22:T22=0,"-",'Для розрахунку'!R22:T22)</f>
        <v>-</v>
      </c>
      <c r="S22" s="212"/>
      <c r="T22" s="212"/>
      <c r="U22" s="117" t="str">
        <f>IF('Для розрахунку'!R22=0," ",")")</f>
        <v> </v>
      </c>
      <c r="V22" s="58"/>
    </row>
    <row r="23" spans="1:22" s="10" customFormat="1" ht="12.75">
      <c r="A23" s="217" t="s">
        <v>36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60" t="s">
        <v>78</v>
      </c>
      <c r="N23" s="211">
        <f>IF('Для розрахунку'!N23:P23=0,"-",'Для розрахунку'!N23:P23)</f>
        <v>17939.9</v>
      </c>
      <c r="O23" s="211"/>
      <c r="P23" s="211"/>
      <c r="Q23" s="213">
        <f>IF('Для розрахунку'!Q23:U23=0,"-",'Для розрахунку'!Q23:U23)</f>
        <v>97</v>
      </c>
      <c r="R23" s="214"/>
      <c r="S23" s="214"/>
      <c r="T23" s="214"/>
      <c r="U23" s="214"/>
      <c r="V23" s="58"/>
    </row>
    <row r="24" spans="1:22" s="10" customFormat="1" ht="12.75">
      <c r="A24" s="217" t="s">
        <v>37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60" t="s">
        <v>20</v>
      </c>
      <c r="N24" s="115" t="str">
        <f>IF('Для розрахунку'!O24=0," ","(")</f>
        <v>(</v>
      </c>
      <c r="O24" s="116">
        <f>IF('Для розрахунку'!O24=0,"-",'Для розрахунку'!O24)</f>
        <v>8776.4</v>
      </c>
      <c r="P24" s="117" t="str">
        <f>IF('Для розрахунку'!O24=0," ",")")</f>
        <v>)</v>
      </c>
      <c r="Q24" s="115" t="str">
        <f>IF('Для розрахунку'!R24=0," ","(")</f>
        <v>(</v>
      </c>
      <c r="R24" s="212">
        <f>IF('Для розрахунку'!R24:T24=0,"-",'Для розрахунку'!R24:T24)</f>
        <v>92.9</v>
      </c>
      <c r="S24" s="212"/>
      <c r="T24" s="212"/>
      <c r="U24" s="117" t="str">
        <f>IF('Для розрахунку'!R24=0," ",")")</f>
        <v>)</v>
      </c>
      <c r="V24" s="58"/>
    </row>
    <row r="25" spans="1:22" s="10" customFormat="1" ht="12.75">
      <c r="A25" s="218" t="s">
        <v>38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61"/>
      <c r="N25" s="215"/>
      <c r="O25" s="215"/>
      <c r="P25" s="215"/>
      <c r="Q25" s="214"/>
      <c r="R25" s="214"/>
      <c r="S25" s="214"/>
      <c r="T25" s="214"/>
      <c r="U25" s="214"/>
      <c r="V25" s="58"/>
    </row>
    <row r="26" spans="1:22" s="10" customFormat="1" ht="12.75">
      <c r="A26" s="219" t="s">
        <v>39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62" t="s">
        <v>21</v>
      </c>
      <c r="N26" s="211">
        <f>IF('Для розрахунку'!N26:P26="0","-",'Для розрахунку'!N26:P26)</f>
        <v>9163.500000000002</v>
      </c>
      <c r="O26" s="211"/>
      <c r="P26" s="211"/>
      <c r="Q26" s="213">
        <f>IF('Для розрахунку'!Q26:U26="0","-",'Для розрахунку'!Q26:U26)</f>
        <v>4.099999999999994</v>
      </c>
      <c r="R26" s="214"/>
      <c r="S26" s="214"/>
      <c r="T26" s="214"/>
      <c r="U26" s="214"/>
      <c r="V26" s="58"/>
    </row>
    <row r="27" spans="1:22" s="10" customFormat="1" ht="12.75">
      <c r="A27" s="219" t="s">
        <v>40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60" t="s">
        <v>79</v>
      </c>
      <c r="N27" s="115" t="str">
        <f>IF('Для розрахунку'!O27="0"," ","(")</f>
        <v> </v>
      </c>
      <c r="O27" s="116" t="str">
        <f>IF('Для розрахунку'!O27="0","-",'Для розрахунку'!O27)</f>
        <v>-</v>
      </c>
      <c r="P27" s="117" t="str">
        <f>IF('Для розрахунку'!O27="0"," ",")")</f>
        <v> </v>
      </c>
      <c r="Q27" s="115" t="str">
        <f>IF('Для розрахунку'!R27="0"," ","(")</f>
        <v> </v>
      </c>
      <c r="R27" s="212" t="str">
        <f>IF('Для розрахунку'!R27:T27="0","-",'Для розрахунку'!R27:T27)</f>
        <v>-</v>
      </c>
      <c r="S27" s="212"/>
      <c r="T27" s="212"/>
      <c r="U27" s="117" t="str">
        <f>IF('Для розрахунку'!R27="0"," ",")")</f>
        <v> </v>
      </c>
      <c r="V27" s="58"/>
    </row>
    <row r="28" spans="1:22" s="10" customFormat="1" ht="12.75">
      <c r="A28" s="217" t="s">
        <v>41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60" t="s">
        <v>22</v>
      </c>
      <c r="N28" s="211">
        <f>IF('Для розрахунку'!N28:P28=0,"-",'Для розрахунку'!N28:P28)</f>
        <v>1670.3</v>
      </c>
      <c r="O28" s="211"/>
      <c r="P28" s="211"/>
      <c r="Q28" s="213">
        <f>IF('Для розрахунку'!Q28:U28=0,"-",'Для розрахунку'!Q28:U28)</f>
        <v>5.5</v>
      </c>
      <c r="R28" s="214"/>
      <c r="S28" s="214"/>
      <c r="T28" s="214"/>
      <c r="U28" s="214"/>
      <c r="V28" s="58"/>
    </row>
    <row r="29" spans="1:22" s="10" customFormat="1" ht="12.75">
      <c r="A29" s="217" t="s">
        <v>42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60" t="s">
        <v>23</v>
      </c>
      <c r="N29" s="115" t="str">
        <f>IF('Для розрахунку'!O29=0," ","(")</f>
        <v>(</v>
      </c>
      <c r="O29" s="116">
        <f>IF('Для розрахунку'!O29=0,"-",'Для розрахунку'!O29)</f>
        <v>4449.7</v>
      </c>
      <c r="P29" s="117" t="str">
        <f>IF('Для розрахунку'!O29=0," ",")")</f>
        <v>)</v>
      </c>
      <c r="Q29" s="115" t="str">
        <f>IF('Для розрахунку'!R29=0," ","(")</f>
        <v>(</v>
      </c>
      <c r="R29" s="212">
        <f>IF('Для розрахунку'!R29:T29=0,"-",'Для розрахунку'!R29:T29)</f>
        <v>440.3</v>
      </c>
      <c r="S29" s="212"/>
      <c r="T29" s="212"/>
      <c r="U29" s="117" t="str">
        <f>IF('Для розрахунку'!R29=0," ",")")</f>
        <v>)</v>
      </c>
      <c r="V29" s="58"/>
    </row>
    <row r="30" spans="1:22" s="10" customFormat="1" ht="12.75">
      <c r="A30" s="217" t="s">
        <v>43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60" t="s">
        <v>24</v>
      </c>
      <c r="N30" s="115" t="str">
        <f>IF('Для розрахунку'!O30=0," ","(")</f>
        <v>(</v>
      </c>
      <c r="O30" s="116">
        <f>IF('Для розрахунку'!O30=0,"-",'Для розрахунку'!O30)</f>
        <v>7128.5</v>
      </c>
      <c r="P30" s="117" t="str">
        <f>IF('Для розрахунку'!O30=0," ",")")</f>
        <v>)</v>
      </c>
      <c r="Q30" s="115" t="str">
        <f>IF('Для розрахунку'!R30=0," ","(")</f>
        <v> </v>
      </c>
      <c r="R30" s="212" t="str">
        <f>IF('Для розрахунку'!R30:T30=0,"-",'Для розрахунку'!R30:T30)</f>
        <v>-</v>
      </c>
      <c r="S30" s="212"/>
      <c r="T30" s="212"/>
      <c r="U30" s="117" t="str">
        <f>IF('Для розрахунку'!R30=0," ",")")</f>
        <v> </v>
      </c>
      <c r="V30" s="58"/>
    </row>
    <row r="31" spans="1:22" s="10" customFormat="1" ht="12.75">
      <c r="A31" s="217" t="s">
        <v>44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60" t="s">
        <v>80</v>
      </c>
      <c r="N31" s="115" t="str">
        <f>IF('Для розрахунку'!O31=0," ","(")</f>
        <v>(</v>
      </c>
      <c r="O31" s="116">
        <f>IF('Для розрахунку'!O31=0,"-",'Для розрахунку'!O31)</f>
        <v>1670.2</v>
      </c>
      <c r="P31" s="117" t="str">
        <f>IF('Для розрахунку'!O31=0," ",")")</f>
        <v>)</v>
      </c>
      <c r="Q31" s="115" t="str">
        <f>IF('Для розрахунку'!R31=0," ","(")</f>
        <v>(</v>
      </c>
      <c r="R31" s="212">
        <f>IF('Для розрахунку'!R31:T31=0,"-",'Для розрахунку'!R31:T31)</f>
        <v>172.2</v>
      </c>
      <c r="S31" s="212"/>
      <c r="T31" s="212"/>
      <c r="U31" s="117" t="str">
        <f>IF('Для розрахунку'!R31=0," ",")")</f>
        <v>)</v>
      </c>
      <c r="V31" s="58"/>
    </row>
    <row r="32" spans="1:22" s="10" customFormat="1" ht="12.75">
      <c r="A32" s="218" t="s">
        <v>45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60"/>
      <c r="N32" s="215"/>
      <c r="O32" s="215"/>
      <c r="P32" s="215"/>
      <c r="Q32" s="214"/>
      <c r="R32" s="214"/>
      <c r="S32" s="214"/>
      <c r="T32" s="214"/>
      <c r="U32" s="214"/>
      <c r="V32" s="58"/>
    </row>
    <row r="33" spans="1:22" s="10" customFormat="1" ht="12.75">
      <c r="A33" s="219" t="s">
        <v>39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60">
        <v>100</v>
      </c>
      <c r="N33" s="211" t="str">
        <f>IF('Для розрахунку'!N33:P33="0","-",'Для розрахунку'!N33:P33)</f>
        <v>-</v>
      </c>
      <c r="O33" s="211"/>
      <c r="P33" s="211"/>
      <c r="Q33" s="213" t="str">
        <f>IF('Для розрахунку'!Q33:U33="0","-",'Для розрахунку'!Q33:U33)</f>
        <v>-</v>
      </c>
      <c r="R33" s="214"/>
      <c r="S33" s="214"/>
      <c r="T33" s="214"/>
      <c r="U33" s="214"/>
      <c r="V33" s="58"/>
    </row>
    <row r="34" spans="1:22" s="10" customFormat="1" ht="12.75">
      <c r="A34" s="219" t="s">
        <v>40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60">
        <v>105</v>
      </c>
      <c r="N34" s="115" t="str">
        <f>IF('Для розрахунку'!O34="0"," ","(")</f>
        <v>(</v>
      </c>
      <c r="O34" s="116">
        <f>IF('Для розрахунку'!O34="0","-",'Для розрахунку'!O34)</f>
        <v>2414.5999999999985</v>
      </c>
      <c r="P34" s="117" t="str">
        <f>IF('Для розрахунку'!O34="0"," ",")")</f>
        <v>)</v>
      </c>
      <c r="Q34" s="115" t="str">
        <f>IF('Для розрахунку'!R34="0"," ","(")</f>
        <v>(</v>
      </c>
      <c r="R34" s="212">
        <f>IF('Для розрахунку'!R34:T34="0","-",'Для розрахунку'!R34:T34)</f>
        <v>602.9000000000001</v>
      </c>
      <c r="S34" s="212"/>
      <c r="T34" s="212"/>
      <c r="U34" s="117" t="str">
        <f>IF('Для розрахунку'!R34="0"," ",")")</f>
        <v>)</v>
      </c>
      <c r="V34" s="58"/>
    </row>
    <row r="35" spans="1:22" s="10" customFormat="1" ht="12.75">
      <c r="A35" s="217" t="s">
        <v>46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60">
        <v>110</v>
      </c>
      <c r="N35" s="211" t="str">
        <f>IF('Для розрахунку'!N35:P35=0,"-",'Для розрахунку'!N35:P35)</f>
        <v>-</v>
      </c>
      <c r="O35" s="211"/>
      <c r="P35" s="211"/>
      <c r="Q35" s="213" t="str">
        <f>IF('Для розрахунку'!Q35:U35=0,"-",'Для розрахунку'!Q35:U35)</f>
        <v>-</v>
      </c>
      <c r="R35" s="214"/>
      <c r="S35" s="214"/>
      <c r="T35" s="214"/>
      <c r="U35" s="214"/>
      <c r="V35" s="58"/>
    </row>
    <row r="36" spans="1:22" s="10" customFormat="1" ht="12.75">
      <c r="A36" s="217" t="s">
        <v>47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60">
        <v>120</v>
      </c>
      <c r="N36" s="211">
        <f>IF('Для розрахунку'!N36:P36=0,"-",'Для розрахунку'!N36:P36)</f>
        <v>424.6</v>
      </c>
      <c r="O36" s="211"/>
      <c r="P36" s="211"/>
      <c r="Q36" s="213">
        <f>IF('Для розрахунку'!Q36:U36=0,"-",'Для розрахунку'!Q36:U36)</f>
        <v>12</v>
      </c>
      <c r="R36" s="214"/>
      <c r="S36" s="214"/>
      <c r="T36" s="214"/>
      <c r="U36" s="214"/>
      <c r="V36" s="58"/>
    </row>
    <row r="37" spans="1:22" s="10" customFormat="1" ht="12.75">
      <c r="A37" s="217" t="s">
        <v>48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60">
        <v>130</v>
      </c>
      <c r="N37" s="211">
        <f>IF('Для розрахунку'!N37:P37=0,"-",'Для розрахунку'!N37:P37)</f>
        <v>1.8</v>
      </c>
      <c r="O37" s="211"/>
      <c r="P37" s="211"/>
      <c r="Q37" s="213">
        <f>IF('Для розрахунку'!Q37:U37=0,"-",'Для розрахунку'!Q37:U37)</f>
        <v>20004</v>
      </c>
      <c r="R37" s="214"/>
      <c r="S37" s="214"/>
      <c r="T37" s="214"/>
      <c r="U37" s="214"/>
      <c r="V37" s="58"/>
    </row>
    <row r="38" spans="1:22" s="10" customFormat="1" ht="12.75">
      <c r="A38" s="217" t="s">
        <v>49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60">
        <v>140</v>
      </c>
      <c r="N38" s="115" t="str">
        <f>IF('Для розрахунку'!O38=0," ","(")</f>
        <v>(</v>
      </c>
      <c r="O38" s="116">
        <f>IF('Для розрахунку'!O38=0,"-",'Для розрахунку'!O38)</f>
        <v>8.9</v>
      </c>
      <c r="P38" s="117" t="str">
        <f>IF('Для розрахунку'!O38=0," ",")")</f>
        <v>)</v>
      </c>
      <c r="Q38" s="115" t="str">
        <f>IF('Для розрахунку'!R38=0," ","(")</f>
        <v> </v>
      </c>
      <c r="R38" s="212" t="str">
        <f>IF('Для розрахунку'!R38:T38=0,"-",'Для розрахунку'!R38:T38)</f>
        <v>-</v>
      </c>
      <c r="S38" s="212"/>
      <c r="T38" s="212"/>
      <c r="U38" s="117" t="str">
        <f>IF('Для розрахунку'!R38=0," ",")")</f>
        <v> </v>
      </c>
      <c r="V38" s="58"/>
    </row>
    <row r="39" spans="1:22" s="10" customFormat="1" ht="12.75">
      <c r="A39" s="217" t="s">
        <v>50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60">
        <v>150</v>
      </c>
      <c r="N39" s="115" t="str">
        <f>IF('Для розрахунку'!O39=0," ","(")</f>
        <v> </v>
      </c>
      <c r="O39" s="116" t="str">
        <f>IF('Для розрахунку'!O39=0,"-",'Для розрахунку'!O39)</f>
        <v>-</v>
      </c>
      <c r="P39" s="117" t="str">
        <f>IF('Для розрахунку'!O39=0," ",")")</f>
        <v> </v>
      </c>
      <c r="Q39" s="115" t="str">
        <f>IF('Для розрахунку'!R39=0," ","(")</f>
        <v> </v>
      </c>
      <c r="R39" s="212" t="str">
        <f>IF('Для розрахунку'!R39:T39=0,"-",'Для розрахунку'!R39:T39)</f>
        <v>-</v>
      </c>
      <c r="S39" s="212"/>
      <c r="T39" s="212"/>
      <c r="U39" s="117" t="str">
        <f>IF('Для розрахунку'!R39=0," ",")")</f>
        <v> </v>
      </c>
      <c r="V39" s="58"/>
    </row>
    <row r="40" spans="1:22" s="10" customFormat="1" ht="12.75">
      <c r="A40" s="217" t="s">
        <v>51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60">
        <v>160</v>
      </c>
      <c r="N40" s="115" t="str">
        <f>IF('Для розрахунку'!O40=0," ","(")</f>
        <v> </v>
      </c>
      <c r="O40" s="116" t="str">
        <f>IF('Для розрахунку'!O40=0,"-",'Для розрахунку'!O40)</f>
        <v>-</v>
      </c>
      <c r="P40" s="117" t="str">
        <f>IF('Для розрахунку'!O40=0," ",")")</f>
        <v> </v>
      </c>
      <c r="Q40" s="115" t="str">
        <f>IF('Для розрахунку'!R40=0," ","(")</f>
        <v>(</v>
      </c>
      <c r="R40" s="212">
        <f>IF('Для розрахунку'!R40:T40=0,"-",'Для розрахунку'!R40:T40)</f>
        <v>20004</v>
      </c>
      <c r="S40" s="212"/>
      <c r="T40" s="212"/>
      <c r="U40" s="117" t="str">
        <f>IF('Для розрахунку'!R40=0," ",")")</f>
        <v>)</v>
      </c>
      <c r="V40" s="58"/>
    </row>
    <row r="41" spans="1:22" s="10" customFormat="1" ht="12.75">
      <c r="A41" s="218" t="s">
        <v>52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60"/>
      <c r="N41" s="215"/>
      <c r="O41" s="215"/>
      <c r="P41" s="215"/>
      <c r="Q41" s="214"/>
      <c r="R41" s="214"/>
      <c r="S41" s="214"/>
      <c r="T41" s="214"/>
      <c r="U41" s="214"/>
      <c r="V41" s="58"/>
    </row>
    <row r="42" spans="1:22" s="10" customFormat="1" ht="12.75">
      <c r="A42" s="219" t="s">
        <v>39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60">
        <v>170</v>
      </c>
      <c r="N42" s="211" t="str">
        <f>IF('Для розрахунку'!N42:P42="0","-",'Для розрахунку'!N42:P42)</f>
        <v>-</v>
      </c>
      <c r="O42" s="211"/>
      <c r="P42" s="211"/>
      <c r="Q42" s="213" t="str">
        <f>IF('Для розрахунку'!Q42:U42="0","-",'Для розрахунку'!Q42:U42)</f>
        <v>-</v>
      </c>
      <c r="R42" s="214"/>
      <c r="S42" s="214"/>
      <c r="T42" s="214"/>
      <c r="U42" s="214"/>
      <c r="V42" s="58"/>
    </row>
    <row r="43" spans="1:22" s="10" customFormat="1" ht="12.75">
      <c r="A43" s="219" t="s">
        <v>40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60">
        <v>175</v>
      </c>
      <c r="N43" s="115" t="str">
        <f>IF('Для розрахунку'!O43="0"," ","(")</f>
        <v>(</v>
      </c>
      <c r="O43" s="116">
        <f>IF('Для розрахунку'!O43="0","-",'Для розрахунку'!O43)</f>
        <v>1997.0999999999988</v>
      </c>
      <c r="P43" s="117" t="str">
        <f>IF('Для розрахунку'!O43="0"," ",")")</f>
        <v>)</v>
      </c>
      <c r="Q43" s="115" t="str">
        <f>IF('Для розрахунку'!R43="0"," ","(")</f>
        <v>(</v>
      </c>
      <c r="R43" s="212">
        <f>IF('Для розрахунку'!R43:T43="0","-",'Для розрахунку'!R43:T43)</f>
        <v>590.9000000000015</v>
      </c>
      <c r="S43" s="212"/>
      <c r="T43" s="212"/>
      <c r="U43" s="117" t="str">
        <f>IF('Для розрахунку'!R43="0"," ",")")</f>
        <v>)</v>
      </c>
      <c r="V43" s="58"/>
    </row>
    <row r="44" spans="1:22" s="10" customFormat="1" ht="12.75">
      <c r="A44" s="217" t="s">
        <v>53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60">
        <v>180</v>
      </c>
      <c r="N44" s="115" t="str">
        <f>IF('Для розрахунку'!O44=0," ","(")</f>
        <v>(</v>
      </c>
      <c r="O44" s="116">
        <f>IF('Для розрахунку'!O44=0,"-",'Для розрахунку'!O44)</f>
        <v>1234.8</v>
      </c>
      <c r="P44" s="117" t="str">
        <f>IF('Для розрахунку'!O44=0," ",")")</f>
        <v>)</v>
      </c>
      <c r="Q44" s="115" t="str">
        <f>IF('Для розрахунку'!R44=0," ","(")</f>
        <v>(</v>
      </c>
      <c r="R44" s="212">
        <f>IF('Для розрахунку'!R44:T44=0,"-",'Для розрахунку'!R44:T44)</f>
        <v>12.9</v>
      </c>
      <c r="S44" s="212"/>
      <c r="T44" s="212"/>
      <c r="U44" s="117" t="str">
        <f>IF('Для розрахунку'!R44=0," ",")")</f>
        <v>)</v>
      </c>
      <c r="V44" s="58"/>
    </row>
    <row r="45" spans="1:22" s="10" customFormat="1" ht="12.75">
      <c r="A45" s="218" t="s">
        <v>54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60"/>
      <c r="N45" s="215"/>
      <c r="O45" s="215"/>
      <c r="P45" s="215"/>
      <c r="Q45" s="214"/>
      <c r="R45" s="214"/>
      <c r="S45" s="214"/>
      <c r="T45" s="214"/>
      <c r="U45" s="214"/>
      <c r="V45" s="58"/>
    </row>
    <row r="46" spans="1:22" s="10" customFormat="1" ht="12.75">
      <c r="A46" s="219" t="s">
        <v>39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60">
        <v>190</v>
      </c>
      <c r="N46" s="211" t="str">
        <f>IF('Для розрахунку'!N46:P46="0","-",'Для розрахунку'!N46:P46)</f>
        <v>-</v>
      </c>
      <c r="O46" s="211"/>
      <c r="P46" s="211"/>
      <c r="Q46" s="213" t="str">
        <f>IF('Для розрахунку'!Q46:U46="0","-",'Для розрахунку'!Q46:U46)</f>
        <v>-</v>
      </c>
      <c r="R46" s="214"/>
      <c r="S46" s="214"/>
      <c r="T46" s="214"/>
      <c r="U46" s="214"/>
      <c r="V46" s="58"/>
    </row>
    <row r="47" spans="1:22" s="10" customFormat="1" ht="12.75">
      <c r="A47" s="219" t="s">
        <v>40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60">
        <v>195</v>
      </c>
      <c r="N47" s="115" t="str">
        <f>IF('Для розрахунку'!O47="0"," ","(")</f>
        <v>(</v>
      </c>
      <c r="O47" s="116">
        <f>IF('Для розрахунку'!O47="0","-",'Для розрахунку'!O47)</f>
        <v>3231.8999999999987</v>
      </c>
      <c r="P47" s="117" t="str">
        <f>IF('Для розрахунку'!O47="0"," ",")")</f>
        <v>)</v>
      </c>
      <c r="Q47" s="115" t="str">
        <f>IF('Для розрахунку'!R47="0"," ","(")</f>
        <v>(</v>
      </c>
      <c r="R47" s="212">
        <f>IF('Для розрахунку'!R47:T47="0","-",'Для розрахунку'!R47:T47)</f>
        <v>603.8000000000014</v>
      </c>
      <c r="S47" s="212"/>
      <c r="T47" s="212"/>
      <c r="U47" s="117" t="str">
        <f>IF('Для розрахунку'!R47="0"," ",")")</f>
        <v>)</v>
      </c>
      <c r="V47" s="58"/>
    </row>
    <row r="48" spans="1:22" s="10" customFormat="1" ht="12.75">
      <c r="A48" s="218" t="s">
        <v>55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60"/>
      <c r="N48" s="215"/>
      <c r="O48" s="215"/>
      <c r="P48" s="215"/>
      <c r="Q48" s="214"/>
      <c r="R48" s="214"/>
      <c r="S48" s="214"/>
      <c r="T48" s="214"/>
      <c r="U48" s="214"/>
      <c r="V48" s="58"/>
    </row>
    <row r="49" spans="1:22" s="10" customFormat="1" ht="12.75">
      <c r="A49" s="219" t="s">
        <v>56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60">
        <v>200</v>
      </c>
      <c r="N49" s="211" t="str">
        <f>IF('Для розрахунку'!N49:P49=0,"-",'Для розрахунку'!N49:P49)</f>
        <v>-</v>
      </c>
      <c r="O49" s="211"/>
      <c r="P49" s="211"/>
      <c r="Q49" s="213" t="str">
        <f>IF('Для розрахунку'!Q49:U49=0,"-",'Для розрахунку'!Q49:U49)</f>
        <v>-</v>
      </c>
      <c r="R49" s="214"/>
      <c r="S49" s="214"/>
      <c r="T49" s="214"/>
      <c r="U49" s="214"/>
      <c r="V49" s="58"/>
    </row>
    <row r="50" spans="1:22" s="10" customFormat="1" ht="12.75">
      <c r="A50" s="219" t="s">
        <v>57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60">
        <v>205</v>
      </c>
      <c r="N50" s="115" t="str">
        <f>IF('Для розрахунку'!O50=0," ","(")</f>
        <v> </v>
      </c>
      <c r="O50" s="116" t="str">
        <f>IF('Для розрахунку'!O50=0,"-",'Для розрахунку'!O50)</f>
        <v>-</v>
      </c>
      <c r="P50" s="117" t="str">
        <f>IF('Для розрахунку'!O50=0," ",")")</f>
        <v> </v>
      </c>
      <c r="Q50" s="115" t="str">
        <f>IF('Для розрахунку'!R50=0," ","(")</f>
        <v> </v>
      </c>
      <c r="R50" s="212" t="str">
        <f>IF('Для розрахунку'!R50:T50=0,"-",'Для розрахунку'!R50:T50)</f>
        <v>-</v>
      </c>
      <c r="S50" s="212"/>
      <c r="T50" s="212"/>
      <c r="U50" s="117" t="str">
        <f>IF('Для розрахунку'!R50=0," ",")")</f>
        <v> </v>
      </c>
      <c r="V50" s="58"/>
    </row>
    <row r="51" spans="1:22" s="10" customFormat="1" ht="12.75">
      <c r="A51" s="217" t="s">
        <v>58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60">
        <v>210</v>
      </c>
      <c r="N51" s="115" t="str">
        <f>IF('Для розрахунку'!O51=0," ","(")</f>
        <v> </v>
      </c>
      <c r="O51" s="116" t="str">
        <f>IF('Для розрахунку'!O51=0,"-",'Для розрахунку'!O51)</f>
        <v>-</v>
      </c>
      <c r="P51" s="117" t="str">
        <f>IF('Для розрахунку'!O51=0," ",")")</f>
        <v> </v>
      </c>
      <c r="Q51" s="115" t="str">
        <f>IF('Для розрахунку'!R51=0," ","(")</f>
        <v> </v>
      </c>
      <c r="R51" s="212" t="str">
        <f>IF('Для розрахунку'!R51:T51=0,"-",'Для розрахунку'!R51:T51)</f>
        <v>-</v>
      </c>
      <c r="S51" s="212"/>
      <c r="T51" s="212"/>
      <c r="U51" s="117" t="str">
        <f>IF('Для розрахунку'!R51=0," ",")")</f>
        <v> </v>
      </c>
      <c r="V51" s="58"/>
    </row>
    <row r="52" spans="1:22" s="10" customFormat="1" ht="12.75">
      <c r="A52" s="218" t="s">
        <v>59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60"/>
      <c r="N52" s="215"/>
      <c r="O52" s="215"/>
      <c r="P52" s="215"/>
      <c r="Q52" s="214"/>
      <c r="R52" s="214"/>
      <c r="S52" s="214"/>
      <c r="T52" s="214"/>
      <c r="U52" s="214"/>
      <c r="V52" s="58"/>
    </row>
    <row r="53" spans="1:22" s="10" customFormat="1" ht="12.75">
      <c r="A53" s="219" t="s">
        <v>39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60">
        <v>220</v>
      </c>
      <c r="N53" s="211">
        <f>IF('Для розрахунку'!N53:P53="0","-",'Для розрахунку'!N53:P53)</f>
        <v>0</v>
      </c>
      <c r="O53" s="211"/>
      <c r="P53" s="211"/>
      <c r="Q53" s="213" t="str">
        <f>IF('Для розрахунку'!Q53:U53="0","-",'Для розрахунку'!Q53:U53)</f>
        <v>-</v>
      </c>
      <c r="R53" s="214"/>
      <c r="S53" s="214"/>
      <c r="T53" s="214"/>
      <c r="U53" s="214"/>
      <c r="V53" s="58"/>
    </row>
    <row r="54" spans="1:22" s="10" customFormat="1" ht="12.75">
      <c r="A54" s="219" t="s">
        <v>40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60">
        <v>225</v>
      </c>
      <c r="N54" s="115" t="str">
        <f>IF('Для розрахунку'!O54="0"," ","(")</f>
        <v>(</v>
      </c>
      <c r="O54" s="116">
        <f>IF('Для розрахунку'!O54="0","-",'Для розрахунку'!O54)</f>
        <v>3231.8999999999987</v>
      </c>
      <c r="P54" s="117" t="str">
        <f>IF('Для розрахунку'!O54="0"," ",")")</f>
        <v>)</v>
      </c>
      <c r="Q54" s="115" t="str">
        <f>IF('Для розрахунку'!R54="0"," ","(")</f>
        <v>(</v>
      </c>
      <c r="R54" s="212">
        <f>IF('Для розрахунку'!R54:T54="0","-",'Для розрахунку'!R54:T54)</f>
        <v>603.8000000000014</v>
      </c>
      <c r="S54" s="212"/>
      <c r="T54" s="212"/>
      <c r="U54" s="117" t="str">
        <f>IF('Для розрахунку'!R54="0"," ",")")</f>
        <v>)</v>
      </c>
      <c r="V54" s="58"/>
    </row>
    <row r="55" spans="1:22" s="10" customFormat="1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63"/>
      <c r="N55" s="223"/>
      <c r="O55" s="223"/>
      <c r="P55" s="223"/>
      <c r="Q55" s="238"/>
      <c r="R55" s="238"/>
      <c r="S55" s="238"/>
      <c r="T55" s="238"/>
      <c r="U55" s="238"/>
      <c r="V55" s="58"/>
    </row>
    <row r="56" spans="1:22" s="36" customFormat="1" ht="19.5" customHeight="1">
      <c r="A56" s="233" t="s">
        <v>60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64"/>
    </row>
    <row r="57" spans="1:22" s="10" customFormat="1" ht="25.5" customHeight="1">
      <c r="A57" s="224" t="s">
        <v>61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59" t="s">
        <v>13</v>
      </c>
      <c r="N57" s="216" t="s">
        <v>74</v>
      </c>
      <c r="O57" s="216"/>
      <c r="P57" s="216"/>
      <c r="Q57" s="216" t="s">
        <v>75</v>
      </c>
      <c r="R57" s="216"/>
      <c r="S57" s="216"/>
      <c r="T57" s="216"/>
      <c r="U57" s="216"/>
      <c r="V57" s="58"/>
    </row>
    <row r="58" spans="1:22" s="10" customFormat="1" ht="12.75">
      <c r="A58" s="224">
        <v>1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59">
        <v>2</v>
      </c>
      <c r="N58" s="216">
        <v>3</v>
      </c>
      <c r="O58" s="216"/>
      <c r="P58" s="216"/>
      <c r="Q58" s="216">
        <v>4</v>
      </c>
      <c r="R58" s="216"/>
      <c r="S58" s="216"/>
      <c r="T58" s="216"/>
      <c r="U58" s="216"/>
      <c r="V58" s="58"/>
    </row>
    <row r="59" spans="1:22" s="10" customFormat="1" ht="12.75">
      <c r="A59" s="225" t="s">
        <v>62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60">
        <v>230</v>
      </c>
      <c r="N59" s="211">
        <f>IF('Для розрахунку'!N59:P59=0,"-",'Для розрахунку'!N59:P59)</f>
        <v>284.5</v>
      </c>
      <c r="O59" s="211"/>
      <c r="P59" s="211"/>
      <c r="Q59" s="213">
        <f>IF('Для розрахунку'!Q59:U59=0,"-",'Для розрахунку'!Q59:U59)</f>
        <v>9</v>
      </c>
      <c r="R59" s="214"/>
      <c r="S59" s="214"/>
      <c r="T59" s="214"/>
      <c r="U59" s="214"/>
      <c r="V59" s="58"/>
    </row>
    <row r="60" spans="1:22" s="10" customFormat="1" ht="12.75">
      <c r="A60" s="225" t="s">
        <v>63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60">
        <v>240</v>
      </c>
      <c r="N60" s="211">
        <f>IF('Для розрахунку'!N60:P60=0,"-",'Для розрахунку'!N60:P60)</f>
        <v>1883</v>
      </c>
      <c r="O60" s="211"/>
      <c r="P60" s="211"/>
      <c r="Q60" s="213">
        <f>IF('Для розрахунку'!Q60:U60=0,"-",'Для розрахунку'!Q60:U60)</f>
        <v>203.8</v>
      </c>
      <c r="R60" s="214"/>
      <c r="S60" s="214"/>
      <c r="T60" s="214"/>
      <c r="U60" s="214"/>
      <c r="V60" s="58"/>
    </row>
    <row r="61" spans="1:22" s="10" customFormat="1" ht="12.75">
      <c r="A61" s="225" t="s">
        <v>64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60">
        <v>250</v>
      </c>
      <c r="N61" s="211">
        <f>IF('Для розрахунку'!N61:P61=0,"-",'Для розрахунку'!N61:P61)</f>
        <v>677.8</v>
      </c>
      <c r="O61" s="211"/>
      <c r="P61" s="211"/>
      <c r="Q61" s="213">
        <f>IF('Для розрахунку'!Q61:U61=0,"-",'Для розрахунку'!Q61:U61)</f>
        <v>58.9</v>
      </c>
      <c r="R61" s="214"/>
      <c r="S61" s="214"/>
      <c r="T61" s="214"/>
      <c r="U61" s="214"/>
      <c r="V61" s="58"/>
    </row>
    <row r="62" spans="1:22" s="10" customFormat="1" ht="12.75">
      <c r="A62" s="225" t="s">
        <v>65</v>
      </c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60">
        <v>260</v>
      </c>
      <c r="N62" s="211">
        <f>IF('Для розрахунку'!N62:P62=0,"-",'Для розрахунку'!N62:P62)</f>
        <v>306.8</v>
      </c>
      <c r="O62" s="211"/>
      <c r="P62" s="211"/>
      <c r="Q62" s="213">
        <f>IF('Для розрахунку'!Q62:U62=0,"-",'Для розрахунку'!Q62:U62)</f>
        <v>1.2</v>
      </c>
      <c r="R62" s="214"/>
      <c r="S62" s="214"/>
      <c r="T62" s="214"/>
      <c r="U62" s="214"/>
      <c r="V62" s="58"/>
    </row>
    <row r="63" spans="1:22" s="10" customFormat="1" ht="12.75">
      <c r="A63" s="225" t="s">
        <v>44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60">
        <v>270</v>
      </c>
      <c r="N63" s="211">
        <f>IF('Для розрахунку'!N63:P63=0,"-",'Для розрахунку'!N63:P63)</f>
        <v>10057.3</v>
      </c>
      <c r="O63" s="211"/>
      <c r="P63" s="211"/>
      <c r="Q63" s="213">
        <f>IF('Для розрахунку'!Q63:U63=0,"-",'Для розрахунку'!Q63:U63)</f>
        <v>432.5</v>
      </c>
      <c r="R63" s="214"/>
      <c r="S63" s="214"/>
      <c r="T63" s="214"/>
      <c r="U63" s="214"/>
      <c r="V63" s="58"/>
    </row>
    <row r="64" spans="1:22" s="10" customFormat="1" ht="12.75">
      <c r="A64" s="225" t="s">
        <v>66</v>
      </c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60">
        <v>280</v>
      </c>
      <c r="N64" s="211">
        <f>IF('Для розрахунку'!N64:P64=0,"-",'Для розрахунку'!N64:P64)</f>
        <v>13209.4</v>
      </c>
      <c r="O64" s="211"/>
      <c r="P64" s="211"/>
      <c r="Q64" s="213">
        <f>IF('Для розрахунку'!Q64:U64=0,"-",'Для розрахунку'!Q64:U64)</f>
        <v>705.4</v>
      </c>
      <c r="R64" s="214"/>
      <c r="S64" s="214"/>
      <c r="T64" s="214"/>
      <c r="U64" s="214"/>
      <c r="V64" s="58"/>
    </row>
    <row r="65" spans="1:22" s="10" customFormat="1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63"/>
      <c r="N65" s="221"/>
      <c r="O65" s="221"/>
      <c r="P65" s="221"/>
      <c r="Q65" s="222"/>
      <c r="R65" s="222"/>
      <c r="S65" s="222"/>
      <c r="T65" s="222"/>
      <c r="U65" s="222"/>
      <c r="V65" s="58"/>
    </row>
    <row r="66" spans="1:22" s="36" customFormat="1" ht="19.5" customHeight="1">
      <c r="A66" s="233" t="s">
        <v>67</v>
      </c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64"/>
    </row>
    <row r="67" spans="1:22" s="10" customFormat="1" ht="25.5" customHeight="1">
      <c r="A67" s="224" t="s">
        <v>68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59" t="s">
        <v>13</v>
      </c>
      <c r="N67" s="216" t="s">
        <v>74</v>
      </c>
      <c r="O67" s="216"/>
      <c r="P67" s="216"/>
      <c r="Q67" s="216" t="s">
        <v>75</v>
      </c>
      <c r="R67" s="216"/>
      <c r="S67" s="216"/>
      <c r="T67" s="216"/>
      <c r="U67" s="216"/>
      <c r="V67" s="58"/>
    </row>
    <row r="68" spans="1:22" s="10" customFormat="1" ht="12.75">
      <c r="A68" s="227">
        <v>1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65">
        <v>2</v>
      </c>
      <c r="N68" s="220">
        <v>3</v>
      </c>
      <c r="O68" s="220"/>
      <c r="P68" s="220"/>
      <c r="Q68" s="220">
        <v>4</v>
      </c>
      <c r="R68" s="220"/>
      <c r="S68" s="220"/>
      <c r="T68" s="220"/>
      <c r="U68" s="220"/>
      <c r="V68" s="58"/>
    </row>
    <row r="69" spans="1:22" s="10" customFormat="1" ht="12.75">
      <c r="A69" s="228" t="s">
        <v>69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66">
        <v>300</v>
      </c>
      <c r="N69" s="211" t="str">
        <f>IF('Для розрахунку'!N69:P69=0,"-",'Для розрахунку'!N69:P69)</f>
        <v>-</v>
      </c>
      <c r="O69" s="211"/>
      <c r="P69" s="211"/>
      <c r="Q69" s="213" t="str">
        <f>IF('Для розрахунку'!Q69:U69=0,"-",'Для розрахунку'!Q69:U69)</f>
        <v>-</v>
      </c>
      <c r="R69" s="214"/>
      <c r="S69" s="214"/>
      <c r="T69" s="214"/>
      <c r="U69" s="214"/>
      <c r="V69" s="58"/>
    </row>
    <row r="70" spans="1:22" s="10" customFormat="1" ht="12.75">
      <c r="A70" s="228" t="s">
        <v>70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66">
        <v>310</v>
      </c>
      <c r="N70" s="211" t="str">
        <f>IF('Для розрахунку'!N70:P70=0,"-",'Для розрахунку'!N70:P70)</f>
        <v>-</v>
      </c>
      <c r="O70" s="211"/>
      <c r="P70" s="211"/>
      <c r="Q70" s="213" t="str">
        <f>IF('Для розрахунку'!Q70:U70=0,"-",'Для розрахунку'!Q70:U70)</f>
        <v>-</v>
      </c>
      <c r="R70" s="214"/>
      <c r="S70" s="214"/>
      <c r="T70" s="214"/>
      <c r="U70" s="214"/>
      <c r="V70" s="58"/>
    </row>
    <row r="71" spans="1:22" s="10" customFormat="1" ht="12.75">
      <c r="A71" s="228" t="s">
        <v>71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66">
        <v>320</v>
      </c>
      <c r="N71" s="115">
        <f>IF('Для розрахунку'!O71&lt;0,"(",'Для розрахунку'!N71)</f>
        <v>0</v>
      </c>
      <c r="O71" s="118" t="str">
        <f>IF('Для розрахунку'!O71=0,"-",ABS('Для розрахунку'!O71))</f>
        <v>-</v>
      </c>
      <c r="P71" s="117">
        <f>IF('Для розрахунку'!O71&lt;0,")",'Для розрахунку'!P71)</f>
        <v>0</v>
      </c>
      <c r="Q71" s="115">
        <f>IF('Для розрахунку'!R71&lt;0,"(",'Для розрахунку'!Q71)</f>
        <v>0</v>
      </c>
      <c r="R71" s="246" t="str">
        <f>IF('Для розрахунку'!R71:T71=0,"-",ABS('Для розрахунку'!R71:T71))</f>
        <v>-</v>
      </c>
      <c r="S71" s="246"/>
      <c r="T71" s="246"/>
      <c r="U71" s="117">
        <f>IF('Для розрахунку'!R71&lt;0,")",'Для розрахунку'!U71)</f>
        <v>0</v>
      </c>
      <c r="V71" s="58"/>
    </row>
    <row r="72" spans="1:22" s="10" customFormat="1" ht="12.75">
      <c r="A72" s="228" t="s">
        <v>72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66">
        <v>330</v>
      </c>
      <c r="N72" s="115">
        <f>IF('Для розрахунку'!O72&lt;0,"(",'Для розрахунку'!N72)</f>
        <v>0</v>
      </c>
      <c r="O72" s="118" t="str">
        <f>IF('Для розрахунку'!O72=0,"-",ABS('Для розрахунку'!O72))</f>
        <v>-</v>
      </c>
      <c r="P72" s="117">
        <f>IF('Для розрахунку'!O72&lt;0,")",'Для розрахунку'!P72)</f>
        <v>0</v>
      </c>
      <c r="Q72" s="115">
        <f>IF('Для розрахунку'!R72&lt;0,"(",'Для розрахунку'!Q72)</f>
        <v>0</v>
      </c>
      <c r="R72" s="246" t="str">
        <f>IF('Для розрахунку'!R72:T72=0,"-",ABS('Для розрахунку'!R72:T72))</f>
        <v>-</v>
      </c>
      <c r="S72" s="246"/>
      <c r="T72" s="246"/>
      <c r="U72" s="117">
        <f>IF('Для розрахунку'!R72&lt;0,")",'Для розрахунку'!U72)</f>
        <v>0</v>
      </c>
      <c r="V72" s="58"/>
    </row>
    <row r="73" spans="1:22" s="10" customFormat="1" ht="12.75">
      <c r="A73" s="228" t="s">
        <v>73</v>
      </c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66">
        <v>340</v>
      </c>
      <c r="N73" s="244" t="str">
        <f>IF('Для розрахунку'!N73:P73=0,"-",'Для розрахунку'!N73:P73)</f>
        <v>-</v>
      </c>
      <c r="O73" s="244"/>
      <c r="P73" s="244"/>
      <c r="Q73" s="251" t="str">
        <f>IF('Для розрахунку'!Q73:U73=0,"-",'Для розрахунку'!Q73:U73)</f>
        <v>-</v>
      </c>
      <c r="R73" s="252"/>
      <c r="S73" s="252"/>
      <c r="T73" s="252"/>
      <c r="U73" s="252"/>
      <c r="V73" s="58"/>
    </row>
    <row r="74" spans="1:22" s="10" customFormat="1" ht="15.75" customHeight="1">
      <c r="A74" s="58"/>
      <c r="B74" s="58"/>
      <c r="C74" s="58"/>
      <c r="D74" s="58"/>
      <c r="E74" s="58"/>
      <c r="F74" s="58"/>
      <c r="G74" s="71"/>
      <c r="H74" s="58"/>
      <c r="I74" s="58"/>
      <c r="J74" s="58"/>
      <c r="K74" s="58"/>
      <c r="L74" s="58"/>
      <c r="M74" s="58"/>
      <c r="N74" s="83"/>
      <c r="O74" s="88"/>
      <c r="P74" s="75"/>
      <c r="Q74" s="85"/>
      <c r="R74" s="245"/>
      <c r="S74" s="245"/>
      <c r="T74" s="245"/>
      <c r="U74" s="77"/>
      <c r="V74" s="58"/>
    </row>
    <row r="75" spans="1:16" ht="12.75">
      <c r="A75" s="239" t="s">
        <v>14</v>
      </c>
      <c r="B75" s="239"/>
      <c r="C75" s="239"/>
      <c r="D75" s="242">
        <f>'Для розрахунку'!D75:J75</f>
        <v>0</v>
      </c>
      <c r="E75" s="243"/>
      <c r="F75" s="243"/>
      <c r="G75" s="243"/>
      <c r="H75" s="243"/>
      <c r="I75" s="243"/>
      <c r="J75" s="243"/>
      <c r="K75" s="67"/>
      <c r="L75" s="242" t="str">
        <f>'Для розрахунку'!L75:P75</f>
        <v>Радіонова Т.О.</v>
      </c>
      <c r="M75" s="243"/>
      <c r="N75" s="243"/>
      <c r="O75" s="243"/>
      <c r="P75" s="243"/>
    </row>
    <row r="76" spans="1:11" ht="12.75">
      <c r="A76" s="48"/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1:16" ht="12.75">
      <c r="A77" s="239" t="s">
        <v>15</v>
      </c>
      <c r="B77" s="239"/>
      <c r="C77" s="239"/>
      <c r="D77" s="239"/>
      <c r="E77" s="239"/>
      <c r="F77" s="240">
        <f>'Для розрахунку'!F77:J77</f>
        <v>0</v>
      </c>
      <c r="G77" s="241"/>
      <c r="H77" s="241"/>
      <c r="I77" s="241"/>
      <c r="J77" s="241"/>
      <c r="K77" s="69"/>
      <c r="L77" s="242" t="str">
        <f>'Для розрахунку'!L77:P77</f>
        <v>Парфенюк К.І.</v>
      </c>
      <c r="M77" s="243"/>
      <c r="N77" s="243"/>
      <c r="O77" s="243"/>
      <c r="P77" s="243"/>
    </row>
    <row r="78" spans="1:16" ht="12.75">
      <c r="A78" s="48"/>
      <c r="B78" s="48"/>
      <c r="C78" s="48"/>
      <c r="D78" s="48"/>
      <c r="E78" s="48"/>
      <c r="F78" s="70"/>
      <c r="G78" s="70"/>
      <c r="H78" s="70"/>
      <c r="I78" s="70"/>
      <c r="J78" s="70"/>
      <c r="K78" s="70"/>
      <c r="L78" s="70"/>
      <c r="M78" s="70"/>
      <c r="N78" s="84"/>
      <c r="O78" s="89"/>
      <c r="P78" s="76"/>
    </row>
  </sheetData>
  <sheetProtection sheet="1" objects="1" scenarios="1"/>
  <mergeCells count="186">
    <mergeCell ref="W5:Z8"/>
    <mergeCell ref="W1:Z4"/>
    <mergeCell ref="W9:Z9"/>
    <mergeCell ref="A75:C75"/>
    <mergeCell ref="D75:J75"/>
    <mergeCell ref="L75:P75"/>
    <mergeCell ref="Q73:U73"/>
    <mergeCell ref="A66:U66"/>
    <mergeCell ref="A56:U56"/>
    <mergeCell ref="N67:P67"/>
    <mergeCell ref="R74:T74"/>
    <mergeCell ref="N64:P64"/>
    <mergeCell ref="N70:P70"/>
    <mergeCell ref="Q70:U70"/>
    <mergeCell ref="N69:P69"/>
    <mergeCell ref="Q69:U69"/>
    <mergeCell ref="R71:T71"/>
    <mergeCell ref="R72:T72"/>
    <mergeCell ref="A77:E77"/>
    <mergeCell ref="F77:J77"/>
    <mergeCell ref="L77:P77"/>
    <mergeCell ref="N73:P73"/>
    <mergeCell ref="Q23:U23"/>
    <mergeCell ref="N26:P26"/>
    <mergeCell ref="Q26:U26"/>
    <mergeCell ref="N28:P28"/>
    <mergeCell ref="Q28:U28"/>
    <mergeCell ref="Q25:U25"/>
    <mergeCell ref="R24:T24"/>
    <mergeCell ref="R27:T27"/>
    <mergeCell ref="Q18:U18"/>
    <mergeCell ref="R20:T20"/>
    <mergeCell ref="R21:T21"/>
    <mergeCell ref="Q57:U57"/>
    <mergeCell ref="Q49:U49"/>
    <mergeCell ref="Q52:U52"/>
    <mergeCell ref="R54:T54"/>
    <mergeCell ref="Q55:U55"/>
    <mergeCell ref="Q53:U53"/>
    <mergeCell ref="R50:T50"/>
    <mergeCell ref="K1:U1"/>
    <mergeCell ref="N17:P17"/>
    <mergeCell ref="Q17:U17"/>
    <mergeCell ref="A15:U15"/>
    <mergeCell ref="G12:K12"/>
    <mergeCell ref="Q9:U9"/>
    <mergeCell ref="Q14:U14"/>
    <mergeCell ref="Q16:U16"/>
    <mergeCell ref="A11:U11"/>
    <mergeCell ref="Q2:U2"/>
    <mergeCell ref="Q3:R3"/>
    <mergeCell ref="T3:U3"/>
    <mergeCell ref="Q4:U4"/>
    <mergeCell ref="Q7:U7"/>
    <mergeCell ref="Q8:U8"/>
    <mergeCell ref="R22:T22"/>
    <mergeCell ref="A73:L73"/>
    <mergeCell ref="I14:L14"/>
    <mergeCell ref="A69:L69"/>
    <mergeCell ref="A70:L70"/>
    <mergeCell ref="A71:L71"/>
    <mergeCell ref="A72:L72"/>
    <mergeCell ref="A65:L65"/>
    <mergeCell ref="A67:L67"/>
    <mergeCell ref="A60:L60"/>
    <mergeCell ref="A68:L68"/>
    <mergeCell ref="A61:L61"/>
    <mergeCell ref="A62:L62"/>
    <mergeCell ref="A63:L63"/>
    <mergeCell ref="A64:L64"/>
    <mergeCell ref="N53:P53"/>
    <mergeCell ref="A57:L57"/>
    <mergeCell ref="A58:L58"/>
    <mergeCell ref="A59:L59"/>
    <mergeCell ref="A54:L54"/>
    <mergeCell ref="A55:L55"/>
    <mergeCell ref="N58:P58"/>
    <mergeCell ref="N57:P57"/>
    <mergeCell ref="A50:L50"/>
    <mergeCell ref="A51:L51"/>
    <mergeCell ref="A52:L52"/>
    <mergeCell ref="A53:L53"/>
    <mergeCell ref="A46:L46"/>
    <mergeCell ref="A47:L47"/>
    <mergeCell ref="A48:L48"/>
    <mergeCell ref="A49:L49"/>
    <mergeCell ref="A42:L42"/>
    <mergeCell ref="A43:L43"/>
    <mergeCell ref="A44:L44"/>
    <mergeCell ref="A45:L45"/>
    <mergeCell ref="A38:L38"/>
    <mergeCell ref="A39:L39"/>
    <mergeCell ref="A40:L40"/>
    <mergeCell ref="A41:L41"/>
    <mergeCell ref="A34:L34"/>
    <mergeCell ref="A35:L35"/>
    <mergeCell ref="A36:L36"/>
    <mergeCell ref="A37:L37"/>
    <mergeCell ref="N16:P16"/>
    <mergeCell ref="A25:L25"/>
    <mergeCell ref="A26:L26"/>
    <mergeCell ref="A27:L27"/>
    <mergeCell ref="N25:P25"/>
    <mergeCell ref="N18:P18"/>
    <mergeCell ref="N23:P23"/>
    <mergeCell ref="A20:L20"/>
    <mergeCell ref="A16:L16"/>
    <mergeCell ref="A17:L17"/>
    <mergeCell ref="A18:L18"/>
    <mergeCell ref="A19:L19"/>
    <mergeCell ref="N55:P55"/>
    <mergeCell ref="A21:L21"/>
    <mergeCell ref="A22:L22"/>
    <mergeCell ref="A23:L23"/>
    <mergeCell ref="A28:L28"/>
    <mergeCell ref="A24:L24"/>
    <mergeCell ref="N33:P33"/>
    <mergeCell ref="N32:P32"/>
    <mergeCell ref="Q59:U59"/>
    <mergeCell ref="N68:P68"/>
    <mergeCell ref="Q68:U68"/>
    <mergeCell ref="Q62:U62"/>
    <mergeCell ref="N63:P63"/>
    <mergeCell ref="Q63:U63"/>
    <mergeCell ref="Q67:U67"/>
    <mergeCell ref="Q64:U64"/>
    <mergeCell ref="N65:P65"/>
    <mergeCell ref="Q65:U65"/>
    <mergeCell ref="A29:L29"/>
    <mergeCell ref="A30:L30"/>
    <mergeCell ref="R29:T29"/>
    <mergeCell ref="R30:T30"/>
    <mergeCell ref="Q33:U33"/>
    <mergeCell ref="R31:T31"/>
    <mergeCell ref="Q32:U32"/>
    <mergeCell ref="A31:L31"/>
    <mergeCell ref="A32:L32"/>
    <mergeCell ref="A33:L33"/>
    <mergeCell ref="N46:P46"/>
    <mergeCell ref="N62:P62"/>
    <mergeCell ref="Q58:U58"/>
    <mergeCell ref="N49:P49"/>
    <mergeCell ref="N52:P52"/>
    <mergeCell ref="N59:P59"/>
    <mergeCell ref="R51:T51"/>
    <mergeCell ref="N61:P61"/>
    <mergeCell ref="Q61:U61"/>
    <mergeCell ref="N48:P48"/>
    <mergeCell ref="R43:T43"/>
    <mergeCell ref="R44:T44"/>
    <mergeCell ref="Q42:U42"/>
    <mergeCell ref="N60:P60"/>
    <mergeCell ref="Q60:U60"/>
    <mergeCell ref="Q45:U45"/>
    <mergeCell ref="R47:T47"/>
    <mergeCell ref="Q46:U46"/>
    <mergeCell ref="Q48:U48"/>
    <mergeCell ref="N45:P45"/>
    <mergeCell ref="R19:T19"/>
    <mergeCell ref="N36:P36"/>
    <mergeCell ref="N37:P37"/>
    <mergeCell ref="N41:P41"/>
    <mergeCell ref="Q37:U37"/>
    <mergeCell ref="R38:T38"/>
    <mergeCell ref="R39:T39"/>
    <mergeCell ref="R40:T40"/>
    <mergeCell ref="Q41:U41"/>
    <mergeCell ref="N35:P35"/>
    <mergeCell ref="N42:P42"/>
    <mergeCell ref="R34:T34"/>
    <mergeCell ref="Q35:U35"/>
    <mergeCell ref="Q36:U36"/>
    <mergeCell ref="C7:M7"/>
    <mergeCell ref="F9:M9"/>
    <mergeCell ref="A6:F6"/>
    <mergeCell ref="A7:B7"/>
    <mergeCell ref="A8:E8"/>
    <mergeCell ref="F8:M8"/>
    <mergeCell ref="A9:E9"/>
    <mergeCell ref="A4:C4"/>
    <mergeCell ref="A5:B5"/>
    <mergeCell ref="Q5:U5"/>
    <mergeCell ref="Q6:U6"/>
    <mergeCell ref="D4:M4"/>
    <mergeCell ref="C5:M5"/>
    <mergeCell ref="G6:M6"/>
  </mergeCells>
  <printOptions horizontalCentered="1"/>
  <pageMargins left="0.1968503937007874" right="0.1968503937007874" top="0.31496062992125984" bottom="0.31496062992125984" header="0" footer="0"/>
  <pageSetup horizontalDpi="600" verticalDpi="600" orientation="portrait" paperSize="9" r:id="rId3"/>
  <legacyDrawing r:id="rId2"/>
  <oleObjects>
    <oleObject progId="Word.Document.8" shapeId="90692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showZeros="0" zoomScale="90" zoomScaleNormal="90" workbookViewId="0" topLeftCell="A1">
      <selection activeCell="O15" sqref="O15"/>
    </sheetView>
  </sheetViews>
  <sheetFormatPr defaultColWidth="9.33203125" defaultRowHeight="12.75"/>
  <cols>
    <col min="1" max="5" width="5.33203125" style="2" customWidth="1"/>
    <col min="6" max="12" width="5.83203125" style="2" customWidth="1"/>
    <col min="13" max="13" width="7" style="2" customWidth="1"/>
    <col min="14" max="14" width="1.83203125" style="96" customWidth="1"/>
    <col min="15" max="15" width="15.66015625" style="108" customWidth="1"/>
    <col min="16" max="16" width="1.83203125" style="104" customWidth="1"/>
    <col min="17" max="17" width="82.5" style="2" customWidth="1"/>
    <col min="18" max="21" width="11" style="2" customWidth="1"/>
    <col min="22" max="16384" width="9.33203125" style="2" customWidth="1"/>
  </cols>
  <sheetData>
    <row r="1" spans="1:17" s="10" customFormat="1" ht="25.5" customHeight="1">
      <c r="A1" s="170" t="s">
        <v>31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8" t="s">
        <v>13</v>
      </c>
      <c r="N1" s="154" t="s">
        <v>74</v>
      </c>
      <c r="O1" s="154"/>
      <c r="P1" s="154"/>
      <c r="Q1" s="135" t="s">
        <v>106</v>
      </c>
    </row>
    <row r="2" spans="1:17" s="10" customFormat="1" ht="12.75">
      <c r="A2" s="170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21">
        <v>2</v>
      </c>
      <c r="N2" s="154">
        <v>3</v>
      </c>
      <c r="O2" s="154"/>
      <c r="P2" s="154"/>
      <c r="Q2" s="134"/>
    </row>
    <row r="3" spans="1:17" s="10" customFormat="1" ht="12.75">
      <c r="A3" s="180" t="s">
        <v>32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22" t="s">
        <v>17</v>
      </c>
      <c r="N3" s="155">
        <v>17939.90791</v>
      </c>
      <c r="O3" s="155"/>
      <c r="P3" s="155"/>
      <c r="Q3" s="134" t="s">
        <v>107</v>
      </c>
    </row>
    <row r="4" spans="1:17" s="10" customFormat="1" ht="12.75">
      <c r="A4" s="180" t="s">
        <v>33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22" t="s">
        <v>76</v>
      </c>
      <c r="N4" s="125" t="s">
        <v>83</v>
      </c>
      <c r="O4" s="123"/>
      <c r="P4" s="126" t="s">
        <v>84</v>
      </c>
      <c r="Q4" s="134"/>
    </row>
    <row r="5" spans="1:17" s="10" customFormat="1" ht="12.75">
      <c r="A5" s="180" t="s">
        <v>34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22" t="s">
        <v>18</v>
      </c>
      <c r="N5" s="125" t="s">
        <v>83</v>
      </c>
      <c r="O5" s="123">
        <v>0</v>
      </c>
      <c r="P5" s="126" t="s">
        <v>84</v>
      </c>
      <c r="Q5" s="134"/>
    </row>
    <row r="6" spans="1:17" s="10" customFormat="1" ht="12.7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22" t="s">
        <v>77</v>
      </c>
      <c r="N6" s="125" t="s">
        <v>83</v>
      </c>
      <c r="O6" s="123"/>
      <c r="P6" s="126" t="s">
        <v>84</v>
      </c>
      <c r="Q6" s="134"/>
    </row>
    <row r="7" spans="1:17" s="10" customFormat="1" ht="12.75">
      <c r="A7" s="180" t="s">
        <v>35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22" t="s">
        <v>19</v>
      </c>
      <c r="N7" s="125" t="s">
        <v>83</v>
      </c>
      <c r="O7" s="123"/>
      <c r="P7" s="126" t="s">
        <v>84</v>
      </c>
      <c r="Q7" s="134"/>
    </row>
    <row r="8" spans="1:17" s="10" customFormat="1" ht="12.75">
      <c r="A8" s="180" t="s">
        <v>36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22" t="s">
        <v>78</v>
      </c>
      <c r="N8" s="141">
        <f>N3-O4-O5-O6-O7</f>
        <v>17939.90791</v>
      </c>
      <c r="O8" s="141"/>
      <c r="P8" s="141"/>
      <c r="Q8" s="134"/>
    </row>
    <row r="9" spans="1:17" s="10" customFormat="1" ht="12.75">
      <c r="A9" s="180" t="s">
        <v>37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22" t="s">
        <v>20</v>
      </c>
      <c r="N9" s="125" t="s">
        <v>83</v>
      </c>
      <c r="O9" s="123">
        <f>329.79812+8446.61154</f>
        <v>8776.40966</v>
      </c>
      <c r="P9" s="126" t="s">
        <v>84</v>
      </c>
      <c r="Q9" s="134" t="s">
        <v>110</v>
      </c>
    </row>
    <row r="10" spans="1:17" s="10" customFormat="1" ht="12.75">
      <c r="A10" s="181" t="s">
        <v>38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2"/>
      <c r="N10" s="155"/>
      <c r="O10" s="155"/>
      <c r="P10" s="155"/>
      <c r="Q10" s="134"/>
    </row>
    <row r="11" spans="1:17" s="10" customFormat="1" ht="12.75">
      <c r="A11" s="182" t="s">
        <v>39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29" t="s">
        <v>21</v>
      </c>
      <c r="N11" s="141">
        <f>IF(N8&gt;O9,N8-O9,"0")</f>
        <v>9163.498250000002</v>
      </c>
      <c r="O11" s="141"/>
      <c r="P11" s="141"/>
      <c r="Q11" s="134"/>
    </row>
    <row r="12" spans="1:17" s="10" customFormat="1" ht="12.75">
      <c r="A12" s="182" t="s">
        <v>40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22" t="s">
        <v>79</v>
      </c>
      <c r="N12" s="127" t="s">
        <v>83</v>
      </c>
      <c r="O12" s="124" t="str">
        <f>IF(O9&gt;N8,O9-N8,"0")</f>
        <v>0</v>
      </c>
      <c r="P12" s="128" t="s">
        <v>84</v>
      </c>
      <c r="Q12" s="134"/>
    </row>
    <row r="13" spans="1:17" s="10" customFormat="1" ht="12.75">
      <c r="A13" s="180" t="s">
        <v>41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22" t="s">
        <v>22</v>
      </c>
      <c r="N13" s="155">
        <v>1670.3199</v>
      </c>
      <c r="O13" s="155"/>
      <c r="P13" s="155"/>
      <c r="Q13" s="134" t="s">
        <v>108</v>
      </c>
    </row>
    <row r="14" spans="1:17" s="10" customFormat="1" ht="12.75">
      <c r="A14" s="180" t="s">
        <v>42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22" t="s">
        <v>23</v>
      </c>
      <c r="N14" s="125" t="s">
        <v>83</v>
      </c>
      <c r="O14" s="123">
        <v>4449.71443</v>
      </c>
      <c r="P14" s="126" t="s">
        <v>84</v>
      </c>
      <c r="Q14" s="134" t="s">
        <v>109</v>
      </c>
    </row>
    <row r="15" spans="1:17" s="10" customFormat="1" ht="12.75">
      <c r="A15" s="180" t="s">
        <v>43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22" t="s">
        <v>24</v>
      </c>
      <c r="N15" s="125" t="s">
        <v>83</v>
      </c>
      <c r="O15" s="123">
        <f>7027.40279+101.03594</f>
        <v>7128.43873</v>
      </c>
      <c r="P15" s="126" t="s">
        <v>84</v>
      </c>
      <c r="Q15" s="134" t="s">
        <v>111</v>
      </c>
    </row>
    <row r="16" spans="1:17" s="10" customFormat="1" ht="12.75">
      <c r="A16" s="180" t="s">
        <v>44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22" t="s">
        <v>80</v>
      </c>
      <c r="N16" s="129" t="s">
        <v>83</v>
      </c>
      <c r="O16" s="130">
        <v>1670.23224</v>
      </c>
      <c r="P16" s="131" t="s">
        <v>84</v>
      </c>
      <c r="Q16" s="134" t="s">
        <v>112</v>
      </c>
    </row>
    <row r="17" spans="1:17" s="10" customFormat="1" ht="12.75">
      <c r="A17" s="181" t="s">
        <v>45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22"/>
      <c r="N17" s="155"/>
      <c r="O17" s="155"/>
      <c r="P17" s="155"/>
      <c r="Q17" s="134"/>
    </row>
    <row r="18" spans="1:17" s="10" customFormat="1" ht="12.75">
      <c r="A18" s="182" t="s">
        <v>39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22">
        <v>100</v>
      </c>
      <c r="N18" s="141" t="str">
        <f>IF((N11-O12+N13-O14-O15-O16)&gt;0,N11-O12+N13-O14-O15-O16,"0")</f>
        <v>0</v>
      </c>
      <c r="O18" s="141"/>
      <c r="P18" s="141"/>
      <c r="Q18" s="134"/>
    </row>
    <row r="19" spans="1:17" s="10" customFormat="1" ht="12.75">
      <c r="A19" s="182" t="s">
        <v>40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22">
        <v>105</v>
      </c>
      <c r="N19" s="127" t="s">
        <v>83</v>
      </c>
      <c r="O19" s="124">
        <f>IF((N11-O12+N13-O14-O15-O16)&lt;0,O12-N11-N13+O14+O15+O16,"0")</f>
        <v>2414.5672499999973</v>
      </c>
      <c r="P19" s="128" t="s">
        <v>84</v>
      </c>
      <c r="Q19" s="134"/>
    </row>
    <row r="20" spans="1:17" s="10" customFormat="1" ht="12.75">
      <c r="A20" s="180" t="s">
        <v>46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22">
        <v>110</v>
      </c>
      <c r="N20" s="155"/>
      <c r="O20" s="155"/>
      <c r="P20" s="155"/>
      <c r="Q20" s="134" t="s">
        <v>113</v>
      </c>
    </row>
    <row r="21" spans="1:17" s="10" customFormat="1" ht="12.75">
      <c r="A21" s="180" t="s">
        <v>47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22">
        <v>120</v>
      </c>
      <c r="N21" s="155">
        <v>424.61164</v>
      </c>
      <c r="O21" s="155"/>
      <c r="P21" s="155"/>
      <c r="Q21" s="134" t="s">
        <v>114</v>
      </c>
    </row>
    <row r="22" spans="1:17" s="10" customFormat="1" ht="12.75">
      <c r="A22" s="180" t="s">
        <v>48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22">
        <v>130</v>
      </c>
      <c r="N22" s="155">
        <v>1.7875</v>
      </c>
      <c r="O22" s="155"/>
      <c r="P22" s="155"/>
      <c r="Q22" s="134" t="s">
        <v>115</v>
      </c>
    </row>
    <row r="23" spans="1:17" s="10" customFormat="1" ht="12.75">
      <c r="A23" s="180" t="s">
        <v>49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22">
        <v>140</v>
      </c>
      <c r="N23" s="125" t="s">
        <v>83</v>
      </c>
      <c r="O23" s="123">
        <v>8.87986</v>
      </c>
      <c r="P23" s="126" t="s">
        <v>84</v>
      </c>
      <c r="Q23" s="134" t="s">
        <v>116</v>
      </c>
    </row>
    <row r="24" spans="1:17" s="10" customFormat="1" ht="12.75">
      <c r="A24" s="180" t="s">
        <v>50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22">
        <v>150</v>
      </c>
      <c r="N24" s="125" t="s">
        <v>83</v>
      </c>
      <c r="O24" s="123"/>
      <c r="P24" s="126" t="s">
        <v>84</v>
      </c>
      <c r="Q24" s="134" t="s">
        <v>117</v>
      </c>
    </row>
    <row r="25" spans="1:17" s="10" customFormat="1" ht="12.75">
      <c r="A25" s="180" t="s">
        <v>51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22">
        <v>160</v>
      </c>
      <c r="N25" s="125" t="s">
        <v>83</v>
      </c>
      <c r="O25" s="123"/>
      <c r="P25" s="126" t="s">
        <v>84</v>
      </c>
      <c r="Q25" s="134" t="s">
        <v>118</v>
      </c>
    </row>
    <row r="26" spans="1:17" s="10" customFormat="1" ht="12.75">
      <c r="A26" s="181" t="s">
        <v>52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22"/>
      <c r="N26" s="155"/>
      <c r="O26" s="155"/>
      <c r="P26" s="155"/>
      <c r="Q26" s="134"/>
    </row>
    <row r="27" spans="1:17" s="10" customFormat="1" ht="12.75">
      <c r="A27" s="182" t="s">
        <v>39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22">
        <v>170</v>
      </c>
      <c r="N27" s="141" t="str">
        <f>IF((N18-O19+N20+N21+N22-O23-O24-O25)&gt;0,N18-O19+N20+N21+N22-O23-O24-O25,"0")</f>
        <v>0</v>
      </c>
      <c r="O27" s="141"/>
      <c r="P27" s="141"/>
      <c r="Q27" s="134"/>
    </row>
    <row r="28" spans="1:17" s="10" customFormat="1" ht="12.75">
      <c r="A28" s="182" t="s">
        <v>40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22">
        <v>175</v>
      </c>
      <c r="N28" s="127" t="s">
        <v>83</v>
      </c>
      <c r="O28" s="124">
        <f>IF((N18-O19+N20+N21+N22-O23-O24-O25)&lt;0,-N18+O19-N20-N21-N22+O23+O24+O25,"0")</f>
        <v>1997.0479699999973</v>
      </c>
      <c r="P28" s="128" t="s">
        <v>84</v>
      </c>
      <c r="Q28" s="134"/>
    </row>
    <row r="29" spans="1:17" s="10" customFormat="1" ht="12.75">
      <c r="A29" s="180" t="s">
        <v>53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22">
        <v>180</v>
      </c>
      <c r="N29" s="125" t="s">
        <v>83</v>
      </c>
      <c r="O29" s="123">
        <v>1234.844</v>
      </c>
      <c r="P29" s="126" t="s">
        <v>84</v>
      </c>
      <c r="Q29" s="134" t="s">
        <v>119</v>
      </c>
    </row>
    <row r="30" spans="1:17" s="10" customFormat="1" ht="12.75">
      <c r="A30" s="181" t="s">
        <v>54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22"/>
      <c r="N30" s="155"/>
      <c r="O30" s="155"/>
      <c r="P30" s="155"/>
      <c r="Q30" s="134"/>
    </row>
    <row r="31" spans="1:17" s="10" customFormat="1" ht="12.75">
      <c r="A31" s="182" t="s">
        <v>39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22">
        <v>190</v>
      </c>
      <c r="N31" s="141" t="str">
        <f>IF((N27-O29)&gt;0,N27-O29,"0")</f>
        <v>0</v>
      </c>
      <c r="O31" s="141"/>
      <c r="P31" s="141"/>
      <c r="Q31" s="134"/>
    </row>
    <row r="32" spans="1:17" s="10" customFormat="1" ht="12.75">
      <c r="A32" s="182" t="s">
        <v>40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22">
        <v>195</v>
      </c>
      <c r="N32" s="127" t="s">
        <v>83</v>
      </c>
      <c r="O32" s="124">
        <f>IF((-O28-O29)&lt;0,-(O28+O29),"0")</f>
        <v>-3231.8919699999974</v>
      </c>
      <c r="P32" s="128" t="s">
        <v>84</v>
      </c>
      <c r="Q32" s="134"/>
    </row>
    <row r="33" spans="1:17" s="10" customFormat="1" ht="12.75">
      <c r="A33" s="181" t="s">
        <v>55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22"/>
      <c r="N33" s="155"/>
      <c r="O33" s="155"/>
      <c r="P33" s="155"/>
      <c r="Q33" s="134"/>
    </row>
    <row r="34" spans="1:17" s="10" customFormat="1" ht="12.75">
      <c r="A34" s="182" t="s">
        <v>56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22">
        <v>200</v>
      </c>
      <c r="N34" s="155"/>
      <c r="O34" s="155"/>
      <c r="P34" s="155"/>
      <c r="Q34" s="134"/>
    </row>
    <row r="35" spans="1:17" s="10" customFormat="1" ht="12.75">
      <c r="A35" s="182" t="s">
        <v>57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22">
        <v>205</v>
      </c>
      <c r="N35" s="125" t="s">
        <v>83</v>
      </c>
      <c r="O35" s="123"/>
      <c r="P35" s="126" t="s">
        <v>84</v>
      </c>
      <c r="Q35" s="134"/>
    </row>
    <row r="36" spans="1:17" s="10" customFormat="1" ht="12.75">
      <c r="A36" s="180" t="s">
        <v>58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22">
        <v>210</v>
      </c>
      <c r="N36" s="125" t="s">
        <v>83</v>
      </c>
      <c r="O36" s="123"/>
      <c r="P36" s="126" t="s">
        <v>84</v>
      </c>
      <c r="Q36" s="134"/>
    </row>
    <row r="37" spans="1:17" s="10" customFormat="1" ht="12.75">
      <c r="A37" s="181" t="s">
        <v>59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22"/>
      <c r="N37" s="155"/>
      <c r="O37" s="155"/>
      <c r="P37" s="155"/>
      <c r="Q37" s="134"/>
    </row>
    <row r="38" spans="1:17" s="10" customFormat="1" ht="12.75">
      <c r="A38" s="182" t="s">
        <v>39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22">
        <v>220</v>
      </c>
      <c r="N38" s="141">
        <v>0</v>
      </c>
      <c r="O38" s="141"/>
      <c r="P38" s="141"/>
      <c r="Q38" s="134"/>
    </row>
    <row r="39" spans="1:17" s="10" customFormat="1" ht="12.75">
      <c r="A39" s="182" t="s">
        <v>40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22">
        <v>225</v>
      </c>
      <c r="N39" s="127" t="s">
        <v>83</v>
      </c>
      <c r="O39" s="124">
        <f>O32</f>
        <v>-3231.8919699999974</v>
      </c>
      <c r="P39" s="128" t="s">
        <v>84</v>
      </c>
      <c r="Q39" s="134"/>
    </row>
    <row r="40" spans="1:16" s="10" customFormat="1" ht="12.7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1"/>
      <c r="N40" s="189"/>
      <c r="O40" s="189"/>
      <c r="P40" s="189"/>
    </row>
    <row r="41" spans="1:16" s="36" customFormat="1" ht="19.5" customHeight="1">
      <c r="A41" s="253" t="s">
        <v>60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</row>
    <row r="42" spans="1:17" s="10" customFormat="1" ht="25.5" customHeight="1">
      <c r="A42" s="170" t="s">
        <v>61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8" t="s">
        <v>13</v>
      </c>
      <c r="N42" s="154" t="s">
        <v>74</v>
      </c>
      <c r="O42" s="154"/>
      <c r="P42" s="154"/>
      <c r="Q42" s="134"/>
    </row>
    <row r="43" spans="1:17" s="10" customFormat="1" ht="12.75">
      <c r="A43" s="170">
        <v>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8">
        <v>2</v>
      </c>
      <c r="N43" s="154">
        <v>3</v>
      </c>
      <c r="O43" s="154"/>
      <c r="P43" s="154"/>
      <c r="Q43" s="134"/>
    </row>
    <row r="44" spans="1:17" s="10" customFormat="1" ht="12.75">
      <c r="A44" s="148" t="s">
        <v>62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2">
        <v>230</v>
      </c>
      <c r="N44" s="155">
        <v>284.46334</v>
      </c>
      <c r="O44" s="155"/>
      <c r="P44" s="155"/>
      <c r="Q44" s="134" t="s">
        <v>120</v>
      </c>
    </row>
    <row r="45" spans="1:17" s="10" customFormat="1" ht="12.75">
      <c r="A45" s="148" t="s">
        <v>63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2">
        <v>240</v>
      </c>
      <c r="N45" s="155">
        <f>1029.29421+785.10382+3.66501+0.35292+52.47426+12.145</f>
        <v>1883.03522</v>
      </c>
      <c r="O45" s="155"/>
      <c r="P45" s="155"/>
      <c r="Q45" s="134" t="s">
        <v>121</v>
      </c>
    </row>
    <row r="46" spans="1:17" s="10" customFormat="1" ht="12.75">
      <c r="A46" s="148" t="s">
        <v>64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2">
        <v>250</v>
      </c>
      <c r="N46" s="155">
        <f>368.03594+283.53256+23.74184+0.92967+0.50059+1.07268</f>
        <v>677.81328</v>
      </c>
      <c r="O46" s="155"/>
      <c r="P46" s="155"/>
      <c r="Q46" s="134" t="s">
        <v>122</v>
      </c>
    </row>
    <row r="47" spans="1:17" s="10" customFormat="1" ht="12.75">
      <c r="A47" s="148" t="s">
        <v>65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2">
        <v>260</v>
      </c>
      <c r="N47" s="155">
        <v>306.77854</v>
      </c>
      <c r="O47" s="155"/>
      <c r="P47" s="155"/>
      <c r="Q47" s="134" t="s">
        <v>123</v>
      </c>
    </row>
    <row r="48" spans="1:17" s="10" customFormat="1" ht="12.75">
      <c r="A48" s="148" t="s">
        <v>44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2">
        <v>270</v>
      </c>
      <c r="N48" s="155">
        <f>(101.03594+4449.71443+7027.40279+(1670.3244-39.07918))-3152.1</f>
        <v>10057.29838</v>
      </c>
      <c r="O48" s="155"/>
      <c r="P48" s="155"/>
      <c r="Q48" s="134" t="s">
        <v>124</v>
      </c>
    </row>
    <row r="49" spans="1:17" s="10" customFormat="1" ht="12.75">
      <c r="A49" s="148" t="s">
        <v>66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2">
        <v>280</v>
      </c>
      <c r="N49" s="141">
        <f>SUM(N44:P48)</f>
        <v>13209.38876</v>
      </c>
      <c r="O49" s="141"/>
      <c r="P49" s="141"/>
      <c r="Q49" s="134"/>
    </row>
    <row r="50" spans="1:16" s="10" customFormat="1" ht="12.7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1"/>
      <c r="N50" s="189"/>
      <c r="O50" s="189"/>
      <c r="P50" s="189"/>
    </row>
    <row r="51" spans="1:16" s="36" customFormat="1" ht="19.5" customHeight="1">
      <c r="A51" s="173" t="s">
        <v>67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</row>
    <row r="52" spans="1:16" s="10" customFormat="1" ht="25.5" customHeight="1">
      <c r="A52" s="170" t="s">
        <v>68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21" t="s">
        <v>13</v>
      </c>
      <c r="N52" s="154" t="s">
        <v>74</v>
      </c>
      <c r="O52" s="154"/>
      <c r="P52" s="154"/>
    </row>
    <row r="53" spans="1:16" s="10" customFormat="1" ht="12.75">
      <c r="A53" s="177">
        <v>1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23">
        <v>2</v>
      </c>
      <c r="N53" s="186">
        <v>3</v>
      </c>
      <c r="O53" s="186"/>
      <c r="P53" s="186"/>
    </row>
    <row r="54" spans="1:16" s="10" customFormat="1" ht="12.75">
      <c r="A54" s="168" t="s">
        <v>69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24">
        <v>300</v>
      </c>
      <c r="N54" s="190"/>
      <c r="O54" s="190"/>
      <c r="P54" s="190"/>
    </row>
    <row r="55" spans="1:16" s="10" customFormat="1" ht="12.75">
      <c r="A55" s="168" t="s">
        <v>70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24">
        <v>310</v>
      </c>
      <c r="N55" s="187"/>
      <c r="O55" s="187"/>
      <c r="P55" s="187"/>
    </row>
    <row r="56" spans="1:16" s="10" customFormat="1" ht="12.75">
      <c r="A56" s="168" t="s">
        <v>71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24">
        <v>320</v>
      </c>
      <c r="N56" s="132"/>
      <c r="O56" s="133"/>
      <c r="P56" s="133"/>
    </row>
    <row r="57" spans="1:16" s="10" customFormat="1" ht="12.75">
      <c r="A57" s="168" t="s">
        <v>72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24">
        <v>330</v>
      </c>
      <c r="N57" s="162"/>
      <c r="O57" s="163"/>
      <c r="P57" s="164"/>
    </row>
    <row r="58" spans="1:16" s="10" customFormat="1" ht="12.75">
      <c r="A58" s="168" t="s">
        <v>73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24">
        <v>340</v>
      </c>
      <c r="N58" s="167"/>
      <c r="O58" s="167"/>
      <c r="P58" s="167"/>
    </row>
    <row r="59" spans="14:16" s="10" customFormat="1" ht="15.75" customHeight="1">
      <c r="N59" s="95"/>
      <c r="O59" s="110"/>
      <c r="P59" s="103"/>
    </row>
    <row r="60" spans="1:16" ht="12.75">
      <c r="A60" s="159" t="s">
        <v>103</v>
      </c>
      <c r="B60" s="159"/>
      <c r="C60" s="159"/>
      <c r="D60" s="160"/>
      <c r="E60" s="160"/>
      <c r="F60" s="160"/>
      <c r="G60" s="160"/>
      <c r="H60" s="160"/>
      <c r="I60" s="160"/>
      <c r="J60" s="160"/>
      <c r="K60" s="37"/>
      <c r="L60" s="160" t="s">
        <v>104</v>
      </c>
      <c r="M60" s="160"/>
      <c r="N60" s="160"/>
      <c r="O60" s="160"/>
      <c r="P60" s="160"/>
    </row>
    <row r="61" spans="1:11" ht="12.75">
      <c r="A61" s="9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6" ht="12.75">
      <c r="A62" s="165" t="s">
        <v>15</v>
      </c>
      <c r="B62" s="165"/>
      <c r="C62" s="165"/>
      <c r="D62" s="165"/>
      <c r="E62" s="165"/>
      <c r="F62" s="166"/>
      <c r="G62" s="166"/>
      <c r="H62" s="166"/>
      <c r="I62" s="166"/>
      <c r="J62" s="166"/>
      <c r="K62" s="39"/>
      <c r="L62" s="166" t="s">
        <v>105</v>
      </c>
      <c r="M62" s="166"/>
      <c r="N62" s="166"/>
      <c r="O62" s="166"/>
      <c r="P62" s="166"/>
    </row>
    <row r="63" spans="1:16" ht="12.75">
      <c r="A63" s="9"/>
      <c r="B63" s="9"/>
      <c r="C63" s="9"/>
      <c r="D63" s="9"/>
      <c r="E63" s="9"/>
      <c r="F63" s="40"/>
      <c r="G63" s="40"/>
      <c r="H63" s="40"/>
      <c r="I63" s="40"/>
      <c r="J63" s="40"/>
      <c r="K63" s="40"/>
      <c r="L63" s="40"/>
      <c r="M63" s="40"/>
      <c r="N63" s="97"/>
      <c r="O63" s="111"/>
      <c r="P63" s="105"/>
    </row>
  </sheetData>
  <mergeCells count="100">
    <mergeCell ref="N57:P57"/>
    <mergeCell ref="A62:E62"/>
    <mergeCell ref="F62:J62"/>
    <mergeCell ref="L62:P62"/>
    <mergeCell ref="N58:P58"/>
    <mergeCell ref="A58:L58"/>
    <mergeCell ref="A60:C60"/>
    <mergeCell ref="D60:J60"/>
    <mergeCell ref="L60:P60"/>
    <mergeCell ref="A50:L50"/>
    <mergeCell ref="A42:L42"/>
    <mergeCell ref="A43:L43"/>
    <mergeCell ref="A44:L44"/>
    <mergeCell ref="A45:L45"/>
    <mergeCell ref="N34:P34"/>
    <mergeCell ref="N37:P37"/>
    <mergeCell ref="N18:P18"/>
    <mergeCell ref="N33:P33"/>
    <mergeCell ref="N21:P21"/>
    <mergeCell ref="N22:P22"/>
    <mergeCell ref="N26:P26"/>
    <mergeCell ref="N30:P30"/>
    <mergeCell ref="N27:P27"/>
    <mergeCell ref="A54:L54"/>
    <mergeCell ref="A55:L55"/>
    <mergeCell ref="A56:L56"/>
    <mergeCell ref="A57:L57"/>
    <mergeCell ref="A52:L52"/>
    <mergeCell ref="A53:L53"/>
    <mergeCell ref="A46:L46"/>
    <mergeCell ref="A48:L48"/>
    <mergeCell ref="A49:L49"/>
    <mergeCell ref="A47:L47"/>
    <mergeCell ref="A51:P51"/>
    <mergeCell ref="N50:P50"/>
    <mergeCell ref="N49:P49"/>
    <mergeCell ref="N48:P48"/>
    <mergeCell ref="A37:L37"/>
    <mergeCell ref="A38:L38"/>
    <mergeCell ref="A39:L39"/>
    <mergeCell ref="A40:L40"/>
    <mergeCell ref="A33:L33"/>
    <mergeCell ref="A34:L34"/>
    <mergeCell ref="A35:L35"/>
    <mergeCell ref="A36:L36"/>
    <mergeCell ref="A29:L29"/>
    <mergeCell ref="A30:L30"/>
    <mergeCell ref="A31:L31"/>
    <mergeCell ref="A32:L32"/>
    <mergeCell ref="A25:L25"/>
    <mergeCell ref="A26:L26"/>
    <mergeCell ref="A27:L27"/>
    <mergeCell ref="A28:L28"/>
    <mergeCell ref="A5:L5"/>
    <mergeCell ref="A6:L6"/>
    <mergeCell ref="A7:L7"/>
    <mergeCell ref="A8:L8"/>
    <mergeCell ref="A1:L1"/>
    <mergeCell ref="A2:L2"/>
    <mergeCell ref="A3:L3"/>
    <mergeCell ref="A4:L4"/>
    <mergeCell ref="A9:L9"/>
    <mergeCell ref="N44:P44"/>
    <mergeCell ref="N52:P52"/>
    <mergeCell ref="N38:P38"/>
    <mergeCell ref="A10:L10"/>
    <mergeCell ref="A11:L11"/>
    <mergeCell ref="A12:L12"/>
    <mergeCell ref="A16:L16"/>
    <mergeCell ref="A17:L17"/>
    <mergeCell ref="A18:L18"/>
    <mergeCell ref="N55:P55"/>
    <mergeCell ref="N40:P40"/>
    <mergeCell ref="N54:P54"/>
    <mergeCell ref="N53:P53"/>
    <mergeCell ref="N45:P45"/>
    <mergeCell ref="N46:P46"/>
    <mergeCell ref="N47:P47"/>
    <mergeCell ref="N43:P43"/>
    <mergeCell ref="N42:P42"/>
    <mergeCell ref="A41:P41"/>
    <mergeCell ref="A13:L13"/>
    <mergeCell ref="A14:L14"/>
    <mergeCell ref="A15:L15"/>
    <mergeCell ref="N31:P31"/>
    <mergeCell ref="A19:L19"/>
    <mergeCell ref="A20:L20"/>
    <mergeCell ref="A21:L21"/>
    <mergeCell ref="A22:L22"/>
    <mergeCell ref="A23:L23"/>
    <mergeCell ref="A24:L24"/>
    <mergeCell ref="N20:P20"/>
    <mergeCell ref="N1:P1"/>
    <mergeCell ref="N10:P10"/>
    <mergeCell ref="N2:P2"/>
    <mergeCell ref="N3:P3"/>
    <mergeCell ref="N8:P8"/>
    <mergeCell ref="N11:P11"/>
    <mergeCell ref="N13:P13"/>
    <mergeCell ref="N17:P17"/>
  </mergeCells>
  <printOptions horizontalCentered="1"/>
  <pageMargins left="0.1968503937007874" right="0" top="0.31496062992125984" bottom="0.31496062992125984" header="0" footer="0"/>
  <pageSetup blackAndWhite="1" fitToHeight="2" fitToWidth="1" horizontalDpi="600" verticalDpi="600" orientation="portrait" paperSize="9" r:id="rId3"/>
  <legacyDrawing r:id="rId2"/>
  <oleObjects>
    <oleObject progId="Word.Document.8" shapeId="25790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k.petrova</cp:lastModifiedBy>
  <cp:lastPrinted>2008-02-25T17:54:59Z</cp:lastPrinted>
  <dcterms:created xsi:type="dcterms:W3CDTF">2006-11-10T08:57:46Z</dcterms:created>
  <dcterms:modified xsi:type="dcterms:W3CDTF">2008-02-25T17:58:45Z</dcterms:modified>
  <cp:category/>
  <cp:version/>
  <cp:contentType/>
  <cp:contentStatus/>
</cp:coreProperties>
</file>